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GT_Charge Setting\Forecast Revenues\November 2019\"/>
    </mc:Choice>
  </mc:AlternateContent>
  <bookViews>
    <workbookView xWindow="0" yWindow="0" windowWidth="19200" windowHeight="11955"/>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MAR'!$C$1:$AP$56</definedName>
    <definedName name="_xlnm.Print_Area" localSheetId="1">'GTO Multi Year MAR'!$C$1:$AP$85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EntC">'[7]R5 Input page'!$F$41:$M$41</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71027"/>
</workbook>
</file>

<file path=xl/calcChain.xml><?xml version="1.0" encoding="utf-8"?>
<calcChain xmlns="http://schemas.openxmlformats.org/spreadsheetml/2006/main">
  <c r="L42" i="13" l="1"/>
  <c r="L84" i="9"/>
  <c r="L54" i="13"/>
  <c r="AL34" i="13"/>
  <c r="AL28" i="13"/>
  <c r="M40" i="9"/>
  <c r="AL37" i="9"/>
  <c r="M34" i="9"/>
  <c r="M31" i="9"/>
  <c r="M28" i="9"/>
  <c r="M24" i="9"/>
  <c r="M18" i="9"/>
  <c r="AK15" i="9"/>
  <c r="AL15" i="9"/>
  <c r="AK16" i="9"/>
  <c r="AL16" i="9"/>
  <c r="AK17" i="9"/>
  <c r="AL17" i="9"/>
  <c r="AK20" i="9"/>
  <c r="AL20" i="9"/>
  <c r="AK21" i="9"/>
  <c r="AL21" i="9"/>
  <c r="AK22" i="9"/>
  <c r="AL22" i="9"/>
  <c r="AK23" i="9"/>
  <c r="AL23" i="9"/>
  <c r="AK26" i="9"/>
  <c r="AL26" i="9"/>
  <c r="AK27" i="9"/>
  <c r="AL27" i="9"/>
  <c r="AK30" i="9"/>
  <c r="AL30" i="9"/>
  <c r="AK33" i="9"/>
  <c r="AL33" i="9"/>
  <c r="AK36" i="9"/>
  <c r="AL36" i="9"/>
  <c r="AK39" i="9"/>
  <c r="AL39" i="9"/>
  <c r="AK40" i="9"/>
  <c r="AL40" i="9"/>
  <c r="AK48" i="9"/>
  <c r="AL48" i="9"/>
  <c r="AK49" i="9"/>
  <c r="AL49" i="9"/>
  <c r="AK50" i="9"/>
  <c r="AL50" i="9"/>
  <c r="AK51" i="9"/>
  <c r="AL51" i="9"/>
  <c r="AK52" i="9"/>
  <c r="AL52" i="9"/>
  <c r="AK53" i="9"/>
  <c r="AL53" i="9"/>
  <c r="AK59" i="9"/>
  <c r="AL59" i="9"/>
  <c r="AK64" i="9"/>
  <c r="AL64" i="9"/>
  <c r="AK65" i="9"/>
  <c r="AL65" i="9"/>
  <c r="AA54" i="9"/>
  <c r="Z54" i="9"/>
  <c r="Y54" i="9"/>
  <c r="X54" i="9"/>
  <c r="W54" i="9"/>
  <c r="V54" i="9"/>
  <c r="AL24" i="13"/>
  <c r="AL25" i="13"/>
  <c r="AL26" i="13"/>
  <c r="AL27" i="13"/>
  <c r="AL29" i="13"/>
  <c r="AL30" i="13"/>
  <c r="AL31" i="13"/>
  <c r="AL32" i="13"/>
  <c r="AL33" i="13"/>
  <c r="AL35" i="13"/>
  <c r="AL36" i="13"/>
  <c r="AL37" i="13"/>
  <c r="AK19" i="13"/>
  <c r="AL19" i="13"/>
  <c r="AK20" i="13"/>
  <c r="AL20" i="13"/>
  <c r="AK21" i="13"/>
  <c r="AL21" i="13"/>
  <c r="AK22" i="13"/>
  <c r="AL22" i="13"/>
  <c r="AL18" i="13"/>
  <c r="AK37" i="9"/>
  <c r="AL24" i="9"/>
  <c r="AK24" i="9"/>
  <c r="AL18" i="9"/>
  <c r="AK18" i="9"/>
  <c r="AL28" i="9"/>
  <c r="AK28" i="9"/>
  <c r="AL31" i="9"/>
  <c r="AK31" i="9"/>
  <c r="AL12" i="9"/>
  <c r="AL34" i="9"/>
  <c r="AK34" i="9"/>
  <c r="AI18" i="13"/>
  <c r="K55" i="9"/>
  <c r="L61" i="9"/>
  <c r="M61" i="9"/>
  <c r="N61" i="9"/>
  <c r="O61" i="9"/>
  <c r="AK61" i="9"/>
  <c r="AL23" i="13"/>
  <c r="AK23" i="13"/>
  <c r="AL13" i="9"/>
  <c r="AK13" i="9"/>
  <c r="P61" i="9"/>
  <c r="AL61" i="9"/>
  <c r="P62" i="9"/>
  <c r="AL62" i="9"/>
  <c r="P63" i="9"/>
  <c r="AL63" i="9"/>
  <c r="P64" i="9"/>
  <c r="P65" i="9"/>
  <c r="K84" i="9"/>
  <c r="L24" i="9"/>
  <c r="K24" i="9"/>
  <c r="K54" i="13"/>
  <c r="AJ16" i="9"/>
  <c r="AI16" i="9"/>
  <c r="L28" i="13"/>
  <c r="L23" i="13"/>
  <c r="L37" i="13"/>
  <c r="L34" i="13"/>
  <c r="L18" i="13"/>
  <c r="AI38" i="13"/>
  <c r="L38" i="13"/>
  <c r="AL38" i="13"/>
  <c r="K28" i="9"/>
  <c r="L28" i="9"/>
  <c r="M42" i="9"/>
  <c r="H28" i="9"/>
  <c r="I28" i="9"/>
  <c r="J28" i="9"/>
  <c r="G28" i="9"/>
  <c r="L18" i="9"/>
  <c r="L42" i="9"/>
  <c r="K18" i="9"/>
  <c r="J18" i="9"/>
  <c r="I18" i="9"/>
  <c r="H18" i="9"/>
  <c r="H42" i="9"/>
  <c r="G18" i="13"/>
  <c r="G18" i="9"/>
  <c r="AK12" i="9"/>
  <c r="H23" i="13"/>
  <c r="I23" i="13"/>
  <c r="J23" i="13"/>
  <c r="K23" i="13"/>
  <c r="G23" i="13"/>
  <c r="G31" i="13"/>
  <c r="H28" i="13"/>
  <c r="I28" i="13"/>
  <c r="J28" i="13"/>
  <c r="K28" i="13"/>
  <c r="G28" i="13"/>
  <c r="K18" i="13"/>
  <c r="J18" i="13"/>
  <c r="I18" i="13"/>
  <c r="H18" i="13"/>
  <c r="K42" i="9"/>
  <c r="G42" i="9"/>
  <c r="G38" i="13"/>
  <c r="J42" i="9"/>
  <c r="I42" i="9"/>
  <c r="H38" i="13"/>
  <c r="J38" i="13"/>
  <c r="I38" i="13"/>
  <c r="AD30" i="13"/>
  <c r="AE30" i="13"/>
  <c r="AF30" i="13"/>
  <c r="AG30" i="13"/>
  <c r="AH30" i="13"/>
  <c r="AI30" i="13"/>
  <c r="AJ30" i="13"/>
  <c r="AK30" i="13"/>
  <c r="AC30" i="13"/>
  <c r="AD31" i="13"/>
  <c r="AE31" i="13"/>
  <c r="AF31" i="13"/>
  <c r="AG31" i="13"/>
  <c r="AH31" i="13"/>
  <c r="AI31" i="13"/>
  <c r="AJ31" i="13"/>
  <c r="AK31" i="13"/>
  <c r="K34" i="13"/>
  <c r="AK11" i="13"/>
  <c r="AK12" i="13"/>
  <c r="AK14" i="13"/>
  <c r="AK15" i="13"/>
  <c r="AK16" i="13"/>
  <c r="AK17" i="13"/>
  <c r="AK18" i="13"/>
  <c r="AK25" i="13"/>
  <c r="AK26" i="13"/>
  <c r="AK27" i="13"/>
  <c r="AK28" i="13"/>
  <c r="AK33" i="13"/>
  <c r="AK34" i="13"/>
  <c r="AK36" i="13"/>
  <c r="AK37" i="13"/>
  <c r="AC31" i="13"/>
  <c r="AC62" i="9"/>
  <c r="AD62" i="9"/>
  <c r="AE62" i="9"/>
  <c r="AF62" i="9"/>
  <c r="AC63" i="9"/>
  <c r="AD63" i="9"/>
  <c r="AE63" i="9"/>
  <c r="AF63" i="9"/>
  <c r="AC64" i="9"/>
  <c r="AD64" i="9"/>
  <c r="AE64" i="9"/>
  <c r="AF64" i="9"/>
  <c r="AC65" i="9"/>
  <c r="AD65" i="9"/>
  <c r="AE65" i="9"/>
  <c r="AF65" i="9"/>
  <c r="AC66" i="9"/>
  <c r="AD66" i="9"/>
  <c r="AE66" i="9"/>
  <c r="AF66" i="9"/>
  <c r="AC67" i="9"/>
  <c r="AD67" i="9"/>
  <c r="AE67" i="9"/>
  <c r="AF67" i="9"/>
  <c r="AC68" i="9"/>
  <c r="AD68" i="9"/>
  <c r="AE68" i="9"/>
  <c r="AF68" i="9"/>
  <c r="AC69" i="9"/>
  <c r="AD69" i="9"/>
  <c r="AE69" i="9"/>
  <c r="AF69" i="9"/>
  <c r="AG69" i="9"/>
  <c r="AC70" i="9"/>
  <c r="AD70" i="9"/>
  <c r="AE70" i="9"/>
  <c r="AF70" i="9"/>
  <c r="AD61" i="9"/>
  <c r="AE61" i="9"/>
  <c r="AF61" i="9"/>
  <c r="AC61" i="9"/>
  <c r="AC58" i="9"/>
  <c r="AD58" i="9"/>
  <c r="AE58" i="9"/>
  <c r="AF58" i="9"/>
  <c r="AG58" i="9"/>
  <c r="AH58" i="9"/>
  <c r="AI58" i="9"/>
  <c r="AJ58" i="9"/>
  <c r="AC59" i="9"/>
  <c r="AD59" i="9"/>
  <c r="AE59" i="9"/>
  <c r="AF59" i="9"/>
  <c r="AG59" i="9"/>
  <c r="AH59" i="9"/>
  <c r="AI59" i="9"/>
  <c r="AJ59" i="9"/>
  <c r="AD55" i="9"/>
  <c r="AE55" i="9"/>
  <c r="AC55" i="9"/>
  <c r="AH47" i="9"/>
  <c r="AC47" i="9"/>
  <c r="AD47" i="9"/>
  <c r="AE47" i="9"/>
  <c r="AF47" i="9"/>
  <c r="AG47" i="9"/>
  <c r="AI47" i="9"/>
  <c r="AJ47" i="9"/>
  <c r="AC48" i="9"/>
  <c r="AD48" i="9"/>
  <c r="AE48" i="9"/>
  <c r="AF48" i="9"/>
  <c r="AH48" i="9"/>
  <c r="AI48" i="9"/>
  <c r="AJ48" i="9"/>
  <c r="AC49" i="9"/>
  <c r="AD49" i="9"/>
  <c r="AE49" i="9"/>
  <c r="AF49" i="9"/>
  <c r="AG49" i="9"/>
  <c r="AH49" i="9"/>
  <c r="AI49" i="9"/>
  <c r="AJ49" i="9"/>
  <c r="AC50" i="9"/>
  <c r="AD50" i="9"/>
  <c r="AE50" i="9"/>
  <c r="AF50" i="9"/>
  <c r="AG50" i="9"/>
  <c r="AH50" i="9"/>
  <c r="AI50" i="9"/>
  <c r="AJ50" i="9"/>
  <c r="AC51" i="9"/>
  <c r="AD51" i="9"/>
  <c r="AE51" i="9"/>
  <c r="AF51" i="9"/>
  <c r="AG51" i="9"/>
  <c r="AH51" i="9"/>
  <c r="AI51" i="9"/>
  <c r="AJ51" i="9"/>
  <c r="AC52" i="9"/>
  <c r="AD52" i="9"/>
  <c r="AE52" i="9"/>
  <c r="AF52" i="9"/>
  <c r="AG52" i="9"/>
  <c r="AH52" i="9"/>
  <c r="AI52" i="9"/>
  <c r="AJ52" i="9"/>
  <c r="AC53" i="9"/>
  <c r="AD53" i="9"/>
  <c r="AE53" i="9"/>
  <c r="AF53" i="9"/>
  <c r="AG53" i="9"/>
  <c r="AH53" i="9"/>
  <c r="AI53" i="9"/>
  <c r="AJ53" i="9"/>
  <c r="AD46" i="9"/>
  <c r="AE46" i="9"/>
  <c r="AF46" i="9"/>
  <c r="AG46" i="9"/>
  <c r="AH46" i="9"/>
  <c r="AI46" i="9"/>
  <c r="AJ46" i="9"/>
  <c r="AD71" i="9"/>
  <c r="AE71" i="9"/>
  <c r="AF71" i="9"/>
  <c r="AC71" i="9"/>
  <c r="AD54" i="9"/>
  <c r="AE54" i="9"/>
  <c r="AC54" i="9"/>
  <c r="AE60" i="9"/>
  <c r="AF60" i="9"/>
  <c r="AD60" i="9"/>
  <c r="AC60" i="9"/>
  <c r="AC46" i="9"/>
  <c r="J54" i="9"/>
  <c r="J84" i="9"/>
  <c r="AF54" i="9"/>
  <c r="J55" i="9"/>
  <c r="AF55" i="9"/>
  <c r="K48" i="9"/>
  <c r="K54" i="9"/>
  <c r="AG54" i="9"/>
  <c r="AG48" i="9"/>
  <c r="D3" i="13"/>
  <c r="F6" i="13"/>
  <c r="G7" i="9"/>
  <c r="G54" i="13"/>
  <c r="H54" i="13"/>
  <c r="I54" i="13"/>
  <c r="J54" i="13"/>
  <c r="H42" i="13"/>
  <c r="I42" i="13"/>
  <c r="J42" i="13"/>
  <c r="G42" i="13"/>
  <c r="AF38" i="13"/>
  <c r="AE38" i="13"/>
  <c r="AD38" i="13"/>
  <c r="AC38" i="13"/>
  <c r="AF37" i="13"/>
  <c r="AE37" i="13"/>
  <c r="AD37" i="13"/>
  <c r="AC37" i="13"/>
  <c r="AF36" i="13"/>
  <c r="AE36" i="13"/>
  <c r="AD36" i="13"/>
  <c r="AC36" i="13"/>
  <c r="AF34" i="13"/>
  <c r="AE34" i="13"/>
  <c r="AD34" i="13"/>
  <c r="AC34" i="13"/>
  <c r="AF33" i="13"/>
  <c r="AE33" i="13"/>
  <c r="AD33" i="13"/>
  <c r="AC33" i="13"/>
  <c r="AF28" i="13"/>
  <c r="AE28" i="13"/>
  <c r="AD28" i="13"/>
  <c r="AC28" i="13"/>
  <c r="AF27" i="13"/>
  <c r="AE27" i="13"/>
  <c r="AD27" i="13"/>
  <c r="AC27" i="13"/>
  <c r="AF26" i="13"/>
  <c r="AE26" i="13"/>
  <c r="AD26" i="13"/>
  <c r="AC26" i="13"/>
  <c r="AJ25" i="13"/>
  <c r="AI25" i="13"/>
  <c r="AH25" i="13"/>
  <c r="AG25" i="13"/>
  <c r="AF25" i="13"/>
  <c r="AE25" i="13"/>
  <c r="AD25" i="13"/>
  <c r="AC25" i="13"/>
  <c r="AF23" i="13"/>
  <c r="AE23" i="13"/>
  <c r="AD23" i="13"/>
  <c r="AC23" i="13"/>
  <c r="AF22" i="13"/>
  <c r="AE22" i="13"/>
  <c r="AD22" i="13"/>
  <c r="AC22" i="13"/>
  <c r="AF21" i="13"/>
  <c r="AE21" i="13"/>
  <c r="AD21" i="13"/>
  <c r="AC21" i="13"/>
  <c r="AJ20" i="13"/>
  <c r="AI20" i="13"/>
  <c r="AH20" i="13"/>
  <c r="AG20" i="13"/>
  <c r="AF20" i="13"/>
  <c r="AE20" i="13"/>
  <c r="AD20" i="13"/>
  <c r="AC20" i="13"/>
  <c r="AF18" i="13"/>
  <c r="AE18" i="13"/>
  <c r="AD18" i="13"/>
  <c r="AC18" i="13"/>
  <c r="AF17" i="13"/>
  <c r="AE17" i="13"/>
  <c r="AD17" i="13"/>
  <c r="AC17" i="13"/>
  <c r="AF16" i="13"/>
  <c r="AE16" i="13"/>
  <c r="AD16" i="13"/>
  <c r="AC16" i="13"/>
  <c r="AF15" i="13"/>
  <c r="AE15" i="13"/>
  <c r="AD15" i="13"/>
  <c r="AC15" i="13"/>
  <c r="AF14" i="13"/>
  <c r="AE14" i="13"/>
  <c r="AD14" i="13"/>
  <c r="AC14" i="13"/>
  <c r="AF12" i="13"/>
  <c r="AE12" i="13"/>
  <c r="AD12" i="13"/>
  <c r="AC12" i="13"/>
  <c r="AD11" i="13"/>
  <c r="AE11" i="13"/>
  <c r="AF11" i="13"/>
  <c r="AC11" i="13"/>
  <c r="AH36" i="13"/>
  <c r="K37" i="13"/>
  <c r="K38" i="13"/>
  <c r="K42" i="13"/>
  <c r="AH33" i="13"/>
  <c r="AI33" i="13"/>
  <c r="AJ33" i="13"/>
  <c r="AG34" i="13"/>
  <c r="AH28" i="13"/>
  <c r="AI28" i="13"/>
  <c r="AJ28" i="13"/>
  <c r="AG28" i="13"/>
  <c r="AH27" i="13"/>
  <c r="AI27" i="13"/>
  <c r="AJ27" i="13"/>
  <c r="AG27" i="13"/>
  <c r="AH26" i="13"/>
  <c r="AI26" i="13"/>
  <c r="AJ26" i="13"/>
  <c r="AG26" i="13"/>
  <c r="AH23" i="13"/>
  <c r="AI23" i="13"/>
  <c r="AJ23" i="13"/>
  <c r="AG23" i="13"/>
  <c r="AH21" i="13"/>
  <c r="AI21" i="13"/>
  <c r="AJ21" i="13"/>
  <c r="AG21" i="13"/>
  <c r="AH22" i="13"/>
  <c r="AI22" i="13"/>
  <c r="AJ22" i="13"/>
  <c r="AG22" i="13"/>
  <c r="AG37" i="13"/>
  <c r="AG33" i="13"/>
  <c r="AG36" i="13"/>
  <c r="AH37" i="13"/>
  <c r="AH17" i="13"/>
  <c r="AG17" i="13"/>
  <c r="AI34" i="13"/>
  <c r="AH34" i="13"/>
  <c r="AJ34" i="13"/>
  <c r="AH15" i="13"/>
  <c r="AI15" i="13"/>
  <c r="AJ15" i="13"/>
  <c r="AG15" i="13"/>
  <c r="AH14" i="13"/>
  <c r="AI14" i="13"/>
  <c r="AJ14" i="13"/>
  <c r="AG14" i="13"/>
  <c r="AH12" i="13"/>
  <c r="AI12" i="13"/>
  <c r="AJ12" i="13"/>
  <c r="AG12" i="13"/>
  <c r="AH11" i="13"/>
  <c r="AI11" i="13"/>
  <c r="AJ11" i="13"/>
  <c r="AG11" i="13"/>
  <c r="AF42" i="9"/>
  <c r="AE42" i="9"/>
  <c r="AD42" i="9"/>
  <c r="AC42" i="9"/>
  <c r="AF40" i="9"/>
  <c r="AE40" i="9"/>
  <c r="AD40" i="9"/>
  <c r="AC40" i="9"/>
  <c r="AF39" i="9"/>
  <c r="AE39" i="9"/>
  <c r="AD39" i="9"/>
  <c r="AC39" i="9"/>
  <c r="AJ36" i="9"/>
  <c r="AI36" i="9"/>
  <c r="AH36" i="9"/>
  <c r="AG36" i="9"/>
  <c r="AF36" i="9"/>
  <c r="AE36" i="9"/>
  <c r="AD36" i="9"/>
  <c r="AC36" i="9"/>
  <c r="AJ37" i="9"/>
  <c r="AI37" i="9"/>
  <c r="AH37" i="9"/>
  <c r="AG37" i="9"/>
  <c r="AF37" i="9"/>
  <c r="AE37" i="9"/>
  <c r="AD37" i="9"/>
  <c r="AC37" i="9"/>
  <c r="AF34" i="9"/>
  <c r="AE34" i="9"/>
  <c r="AD34" i="9"/>
  <c r="AC34" i="9"/>
  <c r="AF33" i="9"/>
  <c r="AE33" i="9"/>
  <c r="AD33" i="9"/>
  <c r="AC33" i="9"/>
  <c r="AF31" i="9"/>
  <c r="AE31" i="9"/>
  <c r="AD31" i="9"/>
  <c r="AC31" i="9"/>
  <c r="AF30" i="9"/>
  <c r="AE30" i="9"/>
  <c r="AD30" i="9"/>
  <c r="AC30" i="9"/>
  <c r="AF28" i="9"/>
  <c r="AE28" i="9"/>
  <c r="AD28" i="9"/>
  <c r="AC28" i="9"/>
  <c r="AJ27" i="9"/>
  <c r="AI27" i="9"/>
  <c r="AH27" i="9"/>
  <c r="AG27" i="9"/>
  <c r="AF27" i="9"/>
  <c r="AE27" i="9"/>
  <c r="AD27" i="9"/>
  <c r="AC27" i="9"/>
  <c r="AF26" i="9"/>
  <c r="AE26" i="9"/>
  <c r="AD26" i="9"/>
  <c r="AC26" i="9"/>
  <c r="AF24" i="9"/>
  <c r="AE24" i="9"/>
  <c r="AD24" i="9"/>
  <c r="AC24" i="9"/>
  <c r="AF23" i="9"/>
  <c r="AE23" i="9"/>
  <c r="AD23" i="9"/>
  <c r="AC23" i="9"/>
  <c r="AF22" i="9"/>
  <c r="AE22" i="9"/>
  <c r="AD22" i="9"/>
  <c r="AC22" i="9"/>
  <c r="AF21" i="9"/>
  <c r="AE21" i="9"/>
  <c r="AD21" i="9"/>
  <c r="AC21" i="9"/>
  <c r="AF20" i="9"/>
  <c r="AE20" i="9"/>
  <c r="AD20" i="9"/>
  <c r="AC20" i="9"/>
  <c r="AF18" i="9"/>
  <c r="AE18" i="9"/>
  <c r="AD18" i="9"/>
  <c r="AC18" i="9"/>
  <c r="AF17" i="9"/>
  <c r="AE17" i="9"/>
  <c r="AD17" i="9"/>
  <c r="AC17" i="9"/>
  <c r="AF16" i="9"/>
  <c r="AE16" i="9"/>
  <c r="AD16" i="9"/>
  <c r="AC16" i="9"/>
  <c r="AF15" i="9"/>
  <c r="AE15" i="9"/>
  <c r="AD15" i="9"/>
  <c r="AC15" i="9"/>
  <c r="AF13" i="9"/>
  <c r="AE13" i="9"/>
  <c r="AD13" i="9"/>
  <c r="AC13" i="9"/>
  <c r="AD12" i="9"/>
  <c r="AE12" i="9"/>
  <c r="AF12" i="9"/>
  <c r="AC12" i="9"/>
  <c r="O65" i="9"/>
  <c r="N65" i="9"/>
  <c r="AJ65" i="9"/>
  <c r="M65" i="9"/>
  <c r="AI65" i="9"/>
  <c r="L65" i="9"/>
  <c r="AH65" i="9"/>
  <c r="AG65" i="9"/>
  <c r="O64" i="9"/>
  <c r="N64" i="9"/>
  <c r="AJ64" i="9"/>
  <c r="M64" i="9"/>
  <c r="AI64" i="9"/>
  <c r="L64" i="9"/>
  <c r="AH64" i="9"/>
  <c r="AG64" i="9"/>
  <c r="AG62" i="9"/>
  <c r="AJ61" i="9"/>
  <c r="AI61" i="9"/>
  <c r="AH61" i="9"/>
  <c r="AG61" i="9"/>
  <c r="L62" i="9"/>
  <c r="AH62" i="9"/>
  <c r="L66" i="9"/>
  <c r="M62" i="9"/>
  <c r="AI62" i="9"/>
  <c r="N62" i="9"/>
  <c r="AJ62" i="9"/>
  <c r="O62" i="9"/>
  <c r="AK62" i="9"/>
  <c r="AH39" i="9"/>
  <c r="AG39" i="9"/>
  <c r="AH34" i="9"/>
  <c r="AI34" i="9"/>
  <c r="AG34" i="9"/>
  <c r="AH33" i="9"/>
  <c r="AI33" i="9"/>
  <c r="AJ33" i="9"/>
  <c r="AG33" i="9"/>
  <c r="AH28" i="9"/>
  <c r="AG28" i="9"/>
  <c r="AH26" i="9"/>
  <c r="AG26" i="9"/>
  <c r="AH24" i="9"/>
  <c r="AI24" i="9"/>
  <c r="AG24" i="9"/>
  <c r="AH21" i="9"/>
  <c r="AI21" i="9"/>
  <c r="AJ21" i="9"/>
  <c r="AH22" i="9"/>
  <c r="AI22" i="9"/>
  <c r="AJ22" i="9"/>
  <c r="AH23" i="9"/>
  <c r="AI23" i="9"/>
  <c r="AJ23" i="9"/>
  <c r="AG21" i="9"/>
  <c r="AG22" i="9"/>
  <c r="AG23" i="9"/>
  <c r="AH20" i="9"/>
  <c r="AI20" i="9"/>
  <c r="AJ20" i="9"/>
  <c r="AG20" i="9"/>
  <c r="AH17" i="9"/>
  <c r="AG17" i="9"/>
  <c r="AJ24" i="9"/>
  <c r="AJ34" i="9"/>
  <c r="AH40" i="9"/>
  <c r="L63" i="9"/>
  <c r="AH63" i="9"/>
  <c r="AG40" i="9"/>
  <c r="AG63" i="9"/>
  <c r="AH15" i="9"/>
  <c r="AI15" i="9"/>
  <c r="AJ15" i="9"/>
  <c r="AG15" i="9"/>
  <c r="AH13" i="9"/>
  <c r="AI13" i="9"/>
  <c r="AG13" i="9"/>
  <c r="AH12" i="9"/>
  <c r="AI12" i="9"/>
  <c r="AG12" i="9"/>
  <c r="AJ13" i="9"/>
  <c r="AJ12" i="9"/>
  <c r="AH16" i="9"/>
  <c r="AG16" i="9"/>
  <c r="AJ16" i="13"/>
  <c r="AI16" i="13"/>
  <c r="AH16" i="13"/>
  <c r="AG16" i="13"/>
  <c r="AH18" i="9"/>
  <c r="AJ17" i="9"/>
  <c r="AH30" i="9"/>
  <c r="AJ26" i="9"/>
  <c r="AH31" i="9"/>
  <c r="AJ18" i="9"/>
  <c r="AJ30" i="9"/>
  <c r="L60" i="9"/>
  <c r="AH42" i="9"/>
  <c r="AH66" i="9"/>
  <c r="AH60" i="9"/>
  <c r="L54" i="9"/>
  <c r="AJ28" i="9"/>
  <c r="AJ31" i="9"/>
  <c r="L67" i="9"/>
  <c r="AH67" i="9"/>
  <c r="L68" i="9"/>
  <c r="AH68" i="9"/>
  <c r="AH55" i="9"/>
  <c r="AH54" i="9"/>
  <c r="AJ39" i="9"/>
  <c r="O63" i="9"/>
  <c r="AK63" i="9"/>
  <c r="AJ40" i="9"/>
  <c r="N63" i="9"/>
  <c r="AJ63" i="9"/>
  <c r="N54" i="9"/>
  <c r="AJ42" i="9"/>
  <c r="N60" i="9"/>
  <c r="AJ60" i="9"/>
  <c r="AK42" i="9"/>
  <c r="O46" i="9"/>
  <c r="N55" i="9"/>
  <c r="AJ55" i="9"/>
  <c r="AJ54" i="9"/>
  <c r="N66" i="9"/>
  <c r="O60" i="9"/>
  <c r="AK60" i="9"/>
  <c r="AK46" i="9"/>
  <c r="O47" i="9"/>
  <c r="AL42" i="9"/>
  <c r="P60" i="9"/>
  <c r="P46" i="9"/>
  <c r="O66" i="9"/>
  <c r="AK66" i="9"/>
  <c r="N68" i="9"/>
  <c r="AJ68" i="9"/>
  <c r="AJ66" i="9"/>
  <c r="N67" i="9"/>
  <c r="AJ67" i="9"/>
  <c r="AK47" i="9"/>
  <c r="O54" i="9"/>
  <c r="AL60" i="9"/>
  <c r="P66" i="9"/>
  <c r="AL46" i="9"/>
  <c r="P47" i="9"/>
  <c r="AL47" i="9"/>
  <c r="O68" i="9"/>
  <c r="AK68" i="9"/>
  <c r="O67" i="9"/>
  <c r="AK67" i="9"/>
  <c r="AG18" i="13"/>
  <c r="AH18" i="13"/>
  <c r="P54" i="9"/>
  <c r="P55" i="9"/>
  <c r="AL55" i="9"/>
  <c r="AL66" i="9"/>
  <c r="P68" i="9"/>
  <c r="AL68" i="9"/>
  <c r="P67" i="9"/>
  <c r="AL67" i="9"/>
  <c r="AL54" i="9"/>
  <c r="AK54" i="9"/>
  <c r="O55" i="9"/>
  <c r="AK55" i="9"/>
  <c r="AJ17" i="13"/>
  <c r="AH38" i="13"/>
  <c r="AG38" i="13"/>
  <c r="AI17" i="13"/>
  <c r="AJ18" i="13"/>
  <c r="AI36" i="13"/>
  <c r="AI37" i="13"/>
  <c r="AJ36" i="13"/>
  <c r="AG18" i="9"/>
  <c r="AJ37" i="13"/>
  <c r="AK38" i="13"/>
  <c r="AJ38" i="13"/>
  <c r="AG30" i="9"/>
  <c r="AG31" i="9"/>
  <c r="AI18" i="9"/>
  <c r="AI17" i="9"/>
  <c r="AI26" i="9"/>
  <c r="AI28" i="9"/>
  <c r="AI30" i="9"/>
  <c r="AG55" i="9"/>
  <c r="K60" i="9"/>
  <c r="AG42" i="9"/>
  <c r="AG66" i="9"/>
  <c r="AG60" i="9"/>
  <c r="AI31" i="9"/>
  <c r="AG67" i="9"/>
  <c r="AI39" i="9"/>
  <c r="AG68" i="9"/>
  <c r="M63" i="9"/>
  <c r="AI63" i="9"/>
  <c r="AI40" i="9"/>
  <c r="AI42" i="9"/>
  <c r="AG70" i="9"/>
  <c r="K71" i="9"/>
  <c r="AG71" i="9"/>
  <c r="M60" i="9"/>
  <c r="M66" i="9"/>
  <c r="AI66" i="9"/>
  <c r="AI60" i="9"/>
  <c r="L70" i="9"/>
  <c r="M69" i="9"/>
  <c r="AH69" i="9"/>
  <c r="M54" i="9"/>
  <c r="M67" i="9"/>
  <c r="AI67" i="9"/>
  <c r="M68" i="9"/>
  <c r="AI68" i="9"/>
  <c r="AH70" i="9"/>
  <c r="AI69" i="9"/>
  <c r="L71" i="9"/>
  <c r="AH71" i="9"/>
  <c r="M55" i="9"/>
  <c r="AI55" i="9"/>
  <c r="AI54" i="9"/>
  <c r="M70" i="9"/>
  <c r="AI70" i="9"/>
  <c r="N69" i="9"/>
  <c r="N70" i="9"/>
  <c r="O69" i="9"/>
  <c r="AK69" i="9"/>
  <c r="M71" i="9"/>
  <c r="AI71" i="9"/>
  <c r="AJ69" i="9"/>
  <c r="N71" i="9"/>
  <c r="AJ71" i="9"/>
  <c r="AJ70" i="9"/>
  <c r="O70" i="9"/>
  <c r="P69" i="9"/>
  <c r="AK70" i="9"/>
  <c r="O71" i="9"/>
  <c r="AK71" i="9"/>
  <c r="P70" i="9"/>
  <c r="AL69" i="9"/>
  <c r="P71" i="9"/>
  <c r="AL71" i="9"/>
  <c r="AL70" i="9"/>
</calcChain>
</file>

<file path=xl/comments1.xml><?xml version="1.0" encoding="utf-8"?>
<comments xmlns="http://schemas.openxmlformats.org/spreadsheetml/2006/main">
  <authors>
    <author>Karin Elmhirst</author>
  </authors>
  <commentList>
    <comment ref="G70" authorId="0" shape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<sst xmlns="http://schemas.openxmlformats.org/spreadsheetml/2006/main" count="576" uniqueCount="262">
  <si>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</si>
  <si>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</si>
  <si>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</si>
  <si>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</si>
  <si>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</si>
  <si>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</si>
  <si>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</si>
  <si>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</si>
  <si>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</si>
  <si>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</si>
  <si>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</si>
  <si>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</si>
  <si>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</si>
  <si>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</si>
  <si>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</si>
  <si>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</si>
  <si>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</si>
  <si>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</si>
  <si>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</si>
  <si>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</si>
  <si>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</si>
  <si>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</si>
  <si>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</si>
  <si>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</si>
  <si>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</si>
  <si>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</si>
  <si>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</si>
  <si>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</si>
  <si>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</si>
  <si>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</si>
  <si>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</si>
  <si>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</si>
  <si>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</si>
  <si>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</si>
  <si>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</si>
  <si>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</si>
  <si>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</si>
  <si>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</si>
  <si>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</si>
  <si>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</si>
  <si>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</si>
  <si>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</si>
  <si>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</si>
  <si>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</si>
  <si>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</si>
  <si>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</si>
  <si>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</si>
  <si>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</si>
  <si>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</si>
  <si>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</si>
  <si>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</si>
  <si>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</si>
  <si>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</si>
  <si>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</si>
  <si>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</si>
  <si>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</si>
  <si>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</si>
  <si>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</si>
  <si>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</si>
  <si>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</si>
  <si>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</si>
  <si>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</si>
  <si>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</si>
  <si>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</si>
  <si>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</si>
  <si>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</si>
  <si>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</si>
  <si>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</si>
  <si>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</si>
  <si>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</si>
  <si>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</si>
  <si>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</si>
  <si>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</si>
  <si>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</si>
  <si>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</si>
  <si>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</si>
  <si>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</si>
  <si>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</si>
  <si>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</si>
  <si>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</si>
  <si>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</si>
  <si>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</si>
  <si>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</si>
  <si>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</si>
  <si>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</si>
  <si>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</si>
  <si>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</si>
  <si>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</si>
  <si>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</si>
  <si>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</si>
  <si>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</si>
  <si>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</si>
  <si>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</si>
  <si>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</si>
  <si>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</si>
  <si>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</si>
  <si>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</si>
  <si>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</si>
  <si>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</si>
  <si>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</si>
  <si>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</si>
  <si>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</si>
  <si>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</si>
  <si>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</si>
  <si>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</si>
  <si>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</si>
  <si>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</si>
  <si>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</si>
  <si>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</si>
  <si>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</si>
  <si>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</si>
  <si>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</si>
  <si>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</si>
  <si>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</si>
  <si>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</si>
  <si>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</si>
  <si>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</si>
  <si>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</si>
  <si>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</si>
  <si>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</si>
  <si>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</si>
  <si>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</si>
  <si>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</si>
  <si>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</si>
  <si>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</si>
  <si>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</si>
  <si>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</si>
  <si>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</si>
  <si>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</si>
  <si>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</si>
  <si>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</si>
  <si>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</si>
  <si>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</si>
  <si>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</si>
  <si>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</si>
  <si>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</si>
  <si>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</si>
  <si>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</si>
  <si>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</si>
  <si>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</si>
  <si>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</si>
  <si>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</si>
  <si>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</si>
  <si>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</si>
  <si>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</si>
  <si>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</si>
  <si>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</si>
  <si>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</si>
  <si>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</si>
  <si>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</si>
  <si>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</si>
  <si>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</si>
  <si>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</si>
  <si>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</si>
  <si>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</si>
  <si>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</si>
  <si>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</si>
  <si>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</si>
  <si>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</si>
  <si>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</si>
  <si>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</si>
  <si>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</si>
  <si>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</si>
  <si>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</si>
  <si>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</si>
  <si>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</si>
  <si>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</si>
  <si>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</si>
  <si>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</si>
  <si>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</si>
  <si>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</si>
  <si>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</si>
  <si>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</si>
  <si>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</si>
  <si>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</si>
  <si>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</si>
  <si>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</si>
  <si>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</si>
  <si>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</si>
  <si>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</si>
  <si>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</si>
  <si>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</si>
  <si>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</si>
  <si>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</si>
  <si>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</si>
  <si>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</si>
  <si>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</si>
  <si>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</si>
  <si>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</si>
  <si>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</si>
  <si>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</si>
  <si>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</si>
  <si>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</si>
  <si>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</si>
  <si>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</si>
  <si>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</si>
  <si>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</si>
  <si>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</si>
  <si>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</si>
  <si>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</si>
  <si>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TOR = TOREntCt + TORExCt + TORCOMt</t>
  </si>
  <si>
    <t>TOR</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</si>
  <si>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</si>
  <si>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</si>
  <si>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</si>
  <si>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</si>
  <si>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</si>
  <si>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</si>
  <si>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</si>
  <si>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</si>
  <si>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</si>
  <si>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</si>
  <si>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</si>
  <si>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</si>
  <si>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</si>
  <si>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</si>
  <si>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</si>
  <si>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</si>
  <si>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</si>
  <si>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PARCA Termination Value</t>
  </si>
  <si>
    <t>PTV</t>
  </si>
  <si>
    <t>2021/22</t>
  </si>
  <si>
    <t>RIIO-T2</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</si>
  <si>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</si>
  <si>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</si>
  <si>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</si>
  <si>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An adjustment made for the difference between a forecast RPI (based on licence formula) and the actual RPI.</t>
  </si>
  <si>
    <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</si>
  <si>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</si>
  <si>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</si>
  <si>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numbers in this colour are directly from the NTS Transporters licence</t>
  </si>
  <si>
    <t>RIIO-2</t>
  </si>
  <si>
    <t>TSS</t>
  </si>
  <si>
    <t>no data available</t>
  </si>
  <si>
    <t>data not available yet</t>
  </si>
  <si>
    <t>2022/23</t>
  </si>
  <si>
    <t>Assume 3% inflation</t>
  </si>
  <si>
    <t>N/A</t>
  </si>
  <si>
    <t>National Grid NTS Revenue Forecasts for the RIIO period 2013/14 to 2020/21, plus 2021/22 &amp; 2022/23 forecasts based on 2020/21 (assume 3% inflation)</t>
  </si>
  <si>
    <t>After this date, the next price control, referred to as 'RIIO-T2', will start. Since we currently do not have a clear view of the financial mechanism that will make up RIIO-T2, the forecast for 2021/22  and 22/23 are simply an inflated view of 2020/21.</t>
  </si>
  <si>
    <t>Licence formula, using HM Treasury Forecasts for the UK Economy reports, forecast for years beyond 2017/18</t>
  </si>
  <si>
    <t>Values include Ofgem determinations up to 2018/19.</t>
  </si>
  <si>
    <t>Updated</t>
  </si>
  <si>
    <t>Actual</t>
  </si>
  <si>
    <t xml:space="preserve">Updated </t>
  </si>
  <si>
    <t>As per May 2018 LT Forecast</t>
  </si>
  <si>
    <t>at May 2018</t>
  </si>
  <si>
    <t>from 2020/21 the TO Entry and Exit Capacity charges includes the TO entry and Exit commodity charges</t>
  </si>
  <si>
    <t>Transportation model - Modelled revenue</t>
  </si>
  <si>
    <t>at May 2019</t>
  </si>
  <si>
    <t xml:space="preserve"> at May 2019</t>
  </si>
  <si>
    <t xml:space="preserve"> </t>
  </si>
  <si>
    <t xml:space="preserve">2014/15 to 2019/20 values based on Ofgem directions. Forecasts are based on the latest stakeholder documents plus assumptionsused Q4 Rolling Forecast for 2020/21. </t>
  </si>
  <si>
    <t>Future years are set equal to lastest actual scores as reported in Revenue RRP</t>
  </si>
  <si>
    <t>Due to update for 18/19 actuals and most recent shrinkage forecasts up to 2020/21, after that automatic RPI effect.</t>
  </si>
  <si>
    <t>Due to forecast undercollection in 18/19, which feeds through 2 years later</t>
  </si>
  <si>
    <t>See Breakdown Above</t>
  </si>
  <si>
    <t>Updated latest forecast</t>
  </si>
  <si>
    <t>As breakdown above.</t>
  </si>
  <si>
    <t xml:space="preserve">A result of a change in the capital allowance calculation methodology </t>
  </si>
  <si>
    <t>A result of a change in the capital allowance calculation methodology</t>
  </si>
  <si>
    <t>Change in forecast RPI.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</si>
</sst>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3">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4">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5">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8"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3"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3"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3"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3"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4" fillId="5" borderId="0" applyNumberFormat="0" applyBorder="0" applyAlignment="0" applyProtection="0"/>
    <xf numFmtId="182" fontId="95" fillId="24" borderId="0" applyNumberFormat="0" applyBorder="0" applyAlignment="0" applyProtection="0"/>
    <xf numFmtId="182" fontId="95" fillId="24" borderId="0" applyNumberFormat="0" applyBorder="0" applyAlignment="0" applyProtection="0"/>
    <xf numFmtId="0" fontId="96" fillId="42" borderId="0" applyNumberFormat="0" applyBorder="0" applyAlignment="0" applyProtection="0"/>
    <xf numFmtId="0" fontId="97" fillId="72" borderId="18" applyNumberFormat="0" applyAlignment="0" applyProtection="0"/>
    <xf numFmtId="182" fontId="98" fillId="104" borderId="36" applyNumberFormat="0" applyAlignment="0" applyProtection="0"/>
    <xf numFmtId="182" fontId="98" fillId="104" borderId="36" applyNumberFormat="0" applyAlignment="0" applyProtection="0"/>
    <xf numFmtId="0" fontId="99" fillId="45" borderId="12" applyNumberFormat="0" applyAlignment="0" applyProtection="0"/>
    <xf numFmtId="0" fontId="100" fillId="105" borderId="37" applyNumberFormat="0" applyAlignment="0" applyProtection="0"/>
    <xf numFmtId="182" fontId="100" fillId="101" borderId="37" applyNumberFormat="0" applyAlignment="0" applyProtection="0"/>
    <xf numFmtId="182" fontId="100"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1"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2" fillId="0" borderId="0" applyFont="0" applyFill="0" applyBorder="0" applyAlignment="0" applyProtection="0"/>
    <xf numFmtId="0" fontId="35" fillId="0" borderId="0" applyNumberFormat="0" applyFill="0" applyBorder="0" applyAlignment="0" applyProtection="0"/>
    <xf numFmtId="182" fontId="103" fillId="0" borderId="0" applyNumberFormat="0" applyFill="0" applyBorder="0" applyAlignment="0" applyProtection="0"/>
    <xf numFmtId="182" fontId="103" fillId="0" borderId="0" applyNumberFormat="0" applyFill="0" applyBorder="0" applyAlignment="0" applyProtection="0"/>
    <xf numFmtId="0" fontId="104" fillId="0" borderId="0" applyNumberFormat="0" applyFill="0" applyBorder="0" applyAlignment="0" applyProtection="0"/>
    <xf numFmtId="0" fontId="105"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6"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7" fillId="0" borderId="38" applyNumberFormat="0" applyFill="0" applyAlignment="0" applyProtection="0"/>
    <xf numFmtId="182" fontId="108" fillId="0" borderId="39" applyNumberFormat="0" applyFill="0" applyAlignment="0" applyProtection="0"/>
    <xf numFmtId="182" fontId="108" fillId="0" borderId="39" applyNumberFormat="0" applyFill="0" applyAlignment="0" applyProtection="0"/>
    <xf numFmtId="0" fontId="109" fillId="0" borderId="40" applyNumberFormat="0" applyFill="0" applyAlignment="0" applyProtection="0"/>
    <xf numFmtId="182" fontId="110" fillId="0" borderId="41" applyNumberFormat="0" applyFill="0" applyAlignment="0" applyProtection="0"/>
    <xf numFmtId="182" fontId="110" fillId="0" borderId="41" applyNumberFormat="0" applyFill="0" applyAlignment="0" applyProtection="0"/>
    <xf numFmtId="0" fontId="111"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5" fillId="44" borderId="12" applyNumberFormat="0" applyAlignment="0" applyProtection="0"/>
    <xf numFmtId="182" fontId="116" fillId="14" borderId="0"/>
    <xf numFmtId="174" fontId="117" fillId="109" borderId="0"/>
    <xf numFmtId="174" fontId="101" fillId="3" borderId="0"/>
    <xf numFmtId="174" fontId="118" fillId="0" borderId="0" applyFill="0" applyBorder="0">
      <alignment vertical="center"/>
    </xf>
    <xf numFmtId="0" fontId="119" fillId="0" borderId="44" applyNumberFormat="0" applyFill="0" applyAlignment="0" applyProtection="0"/>
    <xf numFmtId="182" fontId="105" fillId="0" borderId="45" applyNumberFormat="0" applyFill="0" applyAlignment="0" applyProtection="0"/>
    <xf numFmtId="182" fontId="105" fillId="0" borderId="45" applyNumberFormat="0" applyFill="0" applyAlignment="0" applyProtection="0"/>
    <xf numFmtId="37" fontId="120" fillId="0" borderId="0"/>
    <xf numFmtId="0" fontId="121" fillId="29" borderId="0" applyNumberFormat="0" applyBorder="0" applyAlignment="0" applyProtection="0"/>
    <xf numFmtId="182" fontId="105" fillId="25" borderId="0" applyNumberFormat="0" applyBorder="0" applyAlignment="0" applyProtection="0"/>
    <xf numFmtId="182" fontId="105" fillId="25" borderId="0" applyNumberFormat="0" applyBorder="0" applyAlignment="0" applyProtection="0"/>
    <xf numFmtId="0" fontId="122"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3"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4"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5"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6" fillId="86" borderId="36" applyNumberFormat="0" applyProtection="0">
      <alignment vertical="center"/>
    </xf>
    <xf numFmtId="4" fontId="10" fillId="86" borderId="36" applyNumberFormat="0" applyProtection="0">
      <alignment horizontal="left" vertical="center" indent="1"/>
    </xf>
    <xf numFmtId="182" fontId="127"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8" fillId="14" borderId="7" applyNumberFormat="0" applyProtection="0">
      <alignment vertical="center"/>
    </xf>
    <xf numFmtId="4" fontId="126" fillId="77" borderId="6" applyNumberFormat="0" applyProtection="0">
      <alignment vertical="center"/>
    </xf>
    <xf numFmtId="4" fontId="128" fillId="72" borderId="7" applyNumberFormat="0" applyProtection="0">
      <alignment horizontal="left" vertical="center" indent="1"/>
    </xf>
    <xf numFmtId="182" fontId="128" fillId="14" borderId="7" applyNumberFormat="0" applyProtection="0">
      <alignment horizontal="left" vertical="top" indent="1"/>
    </xf>
    <xf numFmtId="4" fontId="10" fillId="0" borderId="36" applyNumberFormat="0" applyProtection="0">
      <alignment horizontal="right" vertical="center"/>
    </xf>
    <xf numFmtId="4" fontId="126" fillId="87" borderId="36" applyNumberFormat="0" applyProtection="0">
      <alignment horizontal="right" vertical="center"/>
    </xf>
    <xf numFmtId="4" fontId="10" fillId="75" borderId="36" applyNumberFormat="0" applyProtection="0">
      <alignment horizontal="left" vertical="center" indent="1"/>
    </xf>
    <xf numFmtId="182" fontId="128" fillId="30" borderId="7" applyNumberFormat="0" applyProtection="0">
      <alignment horizontal="left" vertical="top" indent="1"/>
    </xf>
    <xf numFmtId="4" fontId="129" fillId="40" borderId="46" applyNumberFormat="0" applyProtection="0">
      <alignment horizontal="left" vertical="center" indent="1"/>
    </xf>
    <xf numFmtId="182" fontId="10" fillId="78" borderId="6"/>
    <xf numFmtId="4" fontId="130"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1"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2" fillId="0" borderId="0" applyNumberFormat="0" applyFill="0" applyBorder="0" applyAlignment="0" applyProtection="0"/>
    <xf numFmtId="182" fontId="133" fillId="0" borderId="0" applyNumberFormat="0" applyFill="0" applyBorder="0" applyAlignment="0" applyProtection="0"/>
    <xf numFmtId="182" fontId="133"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4" fillId="0" borderId="0"/>
    <xf numFmtId="195" fontId="7" fillId="0" borderId="0"/>
    <xf numFmtId="195" fontId="7" fillId="0" borderId="0"/>
    <xf numFmtId="195" fontId="7" fillId="0" borderId="0"/>
    <xf numFmtId="195" fontId="7" fillId="0" borderId="0"/>
    <xf numFmtId="195" fontId="7" fillId="0" borderId="0"/>
    <xf numFmtId="193" fontId="135" fillId="0" borderId="0"/>
    <xf numFmtId="194" fontId="134" fillId="0" borderId="0"/>
    <xf numFmtId="195" fontId="7" fillId="0" borderId="0"/>
    <xf numFmtId="195" fontId="7" fillId="0" borderId="0"/>
    <xf numFmtId="195" fontId="7" fillId="0" borderId="0"/>
    <xf numFmtId="195" fontId="7" fillId="0" borderId="0"/>
    <xf numFmtId="195" fontId="7" fillId="0" borderId="0"/>
    <xf numFmtId="196" fontId="136" fillId="0" borderId="0" applyFont="0" applyFill="0" applyBorder="0" applyAlignment="0" applyProtection="0">
      <protection locked="0"/>
    </xf>
    <xf numFmtId="197" fontId="135" fillId="0" borderId="0">
      <alignment horizontal="right"/>
    </xf>
    <xf numFmtId="198" fontId="135" fillId="84" borderId="0"/>
    <xf numFmtId="199" fontId="135" fillId="84" borderId="0"/>
    <xf numFmtId="200" fontId="135" fillId="84" borderId="0"/>
    <xf numFmtId="201" fontId="135"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7" fillId="0" borderId="0" applyNumberFormat="0" applyFont="0" applyFill="0" applyBorder="0" applyAlignment="0" applyProtection="0"/>
    <xf numFmtId="41" fontId="7" fillId="0" borderId="0" applyFont="0" applyFill="0" applyBorder="0" applyAlignment="0" applyProtection="0"/>
    <xf numFmtId="193" fontId="138"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39"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2" fillId="0" borderId="0" applyFont="0" applyFill="0" applyBorder="0" applyAlignment="0" applyProtection="0"/>
    <xf numFmtId="205" fontId="7" fillId="0" borderId="0" applyFont="0" applyFill="0" applyBorder="0" applyAlignment="0" applyProtection="0"/>
    <xf numFmtId="193" fontId="134"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4"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4"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8" fillId="0" borderId="0"/>
    <xf numFmtId="193" fontId="138" fillId="0" borderId="0"/>
    <xf numFmtId="38" fontId="102" fillId="0" borderId="0" applyAlignment="0" applyProtection="0"/>
    <xf numFmtId="38" fontId="102" fillId="0" borderId="0" applyFont="0" applyBorder="0" applyAlignment="0" applyProtection="0"/>
    <xf numFmtId="208" fontId="7" fillId="0" borderId="0" applyFont="0" applyFill="0" applyBorder="0" applyProtection="0">
      <alignment vertical="top"/>
    </xf>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30" fillId="0" borderId="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0"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0" fillId="0" borderId="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4"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4"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0" fillId="0" borderId="0" applyAlignment="0" applyProtection="0"/>
    <xf numFmtId="193" fontId="7" fillId="0" borderId="0"/>
    <xf numFmtId="193" fontId="7" fillId="0" borderId="0"/>
    <xf numFmtId="38" fontId="102" fillId="0" borderId="0" applyFont="0" applyFill="0" applyBorder="0" applyAlignment="0" applyProtection="0"/>
    <xf numFmtId="38" fontId="102" fillId="0" borderId="0" applyFont="0" applyFill="0" applyBorder="0" applyAlignment="0" applyProtection="0"/>
    <xf numFmtId="213" fontId="7" fillId="0" borderId="0" applyFont="0" applyFill="0" applyBorder="0" applyAlignment="0" applyProtection="0"/>
    <xf numFmtId="193" fontId="134"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4"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142" fillId="0" borderId="0" applyNumberFormat="0" applyFill="0" applyBorder="0" applyProtection="0">
      <alignment horizontal="left"/>
    </xf>
    <xf numFmtId="193" fontId="143"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1" fillId="0" borderId="0"/>
    <xf numFmtId="193" fontId="141" fillId="0" borderId="0"/>
    <xf numFmtId="217" fontId="10" fillId="0" borderId="0"/>
    <xf numFmtId="193" fontId="138" fillId="0" borderId="0"/>
    <xf numFmtId="193" fontId="138" fillId="0" borderId="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4" fillId="0" borderId="0" applyFont="0" applyFill="0" applyBorder="0" applyAlignment="0" applyProtection="0"/>
    <xf numFmtId="219" fontId="138" fillId="0" borderId="0" applyFont="0" applyFill="0" applyBorder="0" applyAlignment="0" applyProtection="0"/>
    <xf numFmtId="220" fontId="145" fillId="0" borderId="0"/>
    <xf numFmtId="221" fontId="138" fillId="0" borderId="0" applyFont="0" applyFill="0" applyBorder="0" applyAlignment="0" applyProtection="0"/>
    <xf numFmtId="222" fontId="144"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5" fillId="0" borderId="0"/>
    <xf numFmtId="223" fontId="146" fillId="0" borderId="0"/>
    <xf numFmtId="224" fontId="145" fillId="0" borderId="0"/>
    <xf numFmtId="225" fontId="136" fillId="0" borderId="0" applyFont="0" applyFill="0" applyBorder="0" applyAlignment="0" applyProtection="0">
      <protection locked="0"/>
    </xf>
    <xf numFmtId="226" fontId="147" fillId="0" borderId="0"/>
    <xf numFmtId="193" fontId="146" fillId="0" borderId="0"/>
    <xf numFmtId="226" fontId="148"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49"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49"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49"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49"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0"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49"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49" fillId="9" borderId="0" applyNumberFormat="0" applyBorder="0" applyAlignment="0" applyProtection="0"/>
    <xf numFmtId="0" fontId="21" fillId="5" borderId="0" applyNumberFormat="0" applyBorder="0" applyAlignment="0" applyProtection="0"/>
    <xf numFmtId="227" fontId="145" fillId="0" borderId="0"/>
    <xf numFmtId="228" fontId="146" fillId="0" borderId="0"/>
    <xf numFmtId="227" fontId="151" fillId="0" borderId="0"/>
    <xf numFmtId="193" fontId="7" fillId="0" borderId="0"/>
    <xf numFmtId="193" fontId="7" fillId="0" borderId="0"/>
    <xf numFmtId="229" fontId="145"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49"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49"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49"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49"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2"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2"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2"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2"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2"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2"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4"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2"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2"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2"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2"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2"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2" fillId="33" borderId="0" applyNumberFormat="0" applyBorder="0" applyAlignment="0" applyProtection="0"/>
    <xf numFmtId="0" fontId="15" fillId="33" borderId="0" applyNumberFormat="0" applyBorder="0" applyAlignment="0" applyProtection="0"/>
    <xf numFmtId="230" fontId="153" fillId="0" borderId="1">
      <alignment horizontal="centerContinuous"/>
    </xf>
    <xf numFmtId="230" fontId="153" fillId="0" borderId="1">
      <alignment horizontal="centerContinuous"/>
    </xf>
    <xf numFmtId="231" fontId="75" fillId="122" borderId="51">
      <alignment horizontal="center" vertical="center"/>
    </xf>
    <xf numFmtId="192" fontId="136" fillId="0" borderId="0" applyFont="0" applyFill="0" applyBorder="0" applyAlignment="0" applyProtection="0"/>
    <xf numFmtId="193" fontId="136" fillId="0" borderId="0" applyFont="0" applyFill="0" applyBorder="0" applyAlignment="0" applyProtection="0"/>
    <xf numFmtId="217" fontId="154" fillId="0" borderId="0" applyNumberFormat="0" applyFont="0" applyFill="0" applyBorder="0" applyProtection="0">
      <alignment horizontal="center"/>
    </xf>
    <xf numFmtId="232" fontId="155" fillId="0" borderId="0">
      <alignment horizontal="left"/>
    </xf>
    <xf numFmtId="0" fontId="147" fillId="0" borderId="0"/>
    <xf numFmtId="233" fontId="156" fillId="0" borderId="0" applyFont="0" applyFill="0" applyBorder="0" applyAlignment="0" applyProtection="0"/>
    <xf numFmtId="193" fontId="136" fillId="0" borderId="0" applyFont="0" applyFill="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46" fillId="42" borderId="0" applyNumberFormat="0" applyBorder="0" applyAlignment="0" applyProtection="0"/>
    <xf numFmtId="0"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94" fillId="5"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0" fontId="46" fillId="42"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193" fontId="159" fillId="5" borderId="0" applyNumberFormat="0" applyBorder="0" applyAlignment="0" applyProtection="0"/>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2" fillId="125" borderId="0">
      <alignment horizontal="left"/>
    </xf>
    <xf numFmtId="236" fontId="163" fillId="0" borderId="0" applyFill="0" applyBorder="0" applyAlignment="0" applyProtection="0"/>
    <xf numFmtId="2" fontId="164" fillId="87" borderId="25" applyProtection="0">
      <alignment horizontal="left"/>
      <protection locked="0"/>
    </xf>
    <xf numFmtId="193" fontId="75" fillId="122" borderId="0" applyNumberFormat="0" applyFont="0" applyAlignment="0">
      <alignment horizontal="center"/>
    </xf>
    <xf numFmtId="237" fontId="165" fillId="122" borderId="0" applyFont="0" applyFill="0" applyBorder="0" applyAlignment="0" applyProtection="0"/>
    <xf numFmtId="193" fontId="166" fillId="0" borderId="0" applyNumberFormat="0" applyFill="0" applyBorder="0" applyAlignment="0" applyProtection="0"/>
    <xf numFmtId="193" fontId="167" fillId="0" borderId="1" applyNumberFormat="0" applyFill="0" applyAlignment="0" applyProtection="0"/>
    <xf numFmtId="193" fontId="167" fillId="0" borderId="1" applyNumberFormat="0" applyFill="0" applyAlignment="0" applyProtection="0"/>
    <xf numFmtId="193" fontId="145" fillId="0" borderId="0"/>
    <xf numFmtId="238" fontId="168" fillId="86" borderId="0" applyFont="0" applyFill="0" applyBorder="0" applyAlignment="0" applyProtection="0"/>
    <xf numFmtId="239" fontId="134" fillId="0" borderId="0" applyAlignment="0" applyProtection="0"/>
    <xf numFmtId="49" fontId="10" fillId="0" borderId="0" applyNumberFormat="0" applyAlignment="0" applyProtection="0">
      <alignment horizontal="left"/>
    </xf>
    <xf numFmtId="49" fontId="169" fillId="0" borderId="19" applyNumberFormat="0" applyAlignment="0" applyProtection="0">
      <alignment horizontal="left" wrapText="1"/>
    </xf>
    <xf numFmtId="49" fontId="170" fillId="0" borderId="0" applyAlignment="0" applyProtection="0">
      <alignment horizontal="left"/>
    </xf>
    <xf numFmtId="240" fontId="138" fillId="0" borderId="0" applyFont="0" applyFill="0" applyBorder="0" applyAlignment="0" applyProtection="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2" fillId="0" borderId="0"/>
    <xf numFmtId="241" fontId="134" fillId="0" borderId="0"/>
    <xf numFmtId="242" fontId="134" fillId="0" borderId="0"/>
    <xf numFmtId="243" fontId="134" fillId="0" borderId="0"/>
    <xf numFmtId="241" fontId="134" fillId="0" borderId="32"/>
    <xf numFmtId="242" fontId="134" fillId="0" borderId="32"/>
    <xf numFmtId="242" fontId="134" fillId="0" borderId="32"/>
    <xf numFmtId="243" fontId="134" fillId="0" borderId="32"/>
    <xf numFmtId="243" fontId="134" fillId="0" borderId="32"/>
    <xf numFmtId="241" fontId="134" fillId="0" borderId="32"/>
    <xf numFmtId="241" fontId="134" fillId="0" borderId="32"/>
    <xf numFmtId="241" fontId="134" fillId="0" borderId="0"/>
    <xf numFmtId="244" fontId="134" fillId="0" borderId="0"/>
    <xf numFmtId="193" fontId="136" fillId="0" borderId="0" applyFill="0" applyBorder="0" applyAlignment="0"/>
    <xf numFmtId="245" fontId="134" fillId="0" borderId="0"/>
    <xf numFmtId="246" fontId="134" fillId="0" borderId="0"/>
    <xf numFmtId="244" fontId="134" fillId="0" borderId="32"/>
    <xf numFmtId="245" fontId="134" fillId="0" borderId="32"/>
    <xf numFmtId="245" fontId="134" fillId="0" borderId="32"/>
    <xf numFmtId="246" fontId="134" fillId="0" borderId="32"/>
    <xf numFmtId="246" fontId="134" fillId="0" borderId="32"/>
    <xf numFmtId="244" fontId="134" fillId="0" borderId="32"/>
    <xf numFmtId="244" fontId="134" fillId="0" borderId="32"/>
    <xf numFmtId="244" fontId="134" fillId="0" borderId="0"/>
    <xf numFmtId="247" fontId="134" fillId="0" borderId="0">
      <alignment horizontal="right"/>
      <protection locked="0"/>
    </xf>
    <xf numFmtId="248" fontId="134" fillId="0" borderId="0">
      <alignment horizontal="right"/>
      <protection locked="0"/>
    </xf>
    <xf numFmtId="249" fontId="134" fillId="0" borderId="0"/>
    <xf numFmtId="250" fontId="134" fillId="0" borderId="0"/>
    <xf numFmtId="251" fontId="134" fillId="0" borderId="0"/>
    <xf numFmtId="249" fontId="134" fillId="0" borderId="32"/>
    <xf numFmtId="250" fontId="134" fillId="0" borderId="32"/>
    <xf numFmtId="250" fontId="134" fillId="0" borderId="32"/>
    <xf numFmtId="251" fontId="134" fillId="0" borderId="32"/>
    <xf numFmtId="251" fontId="134" fillId="0" borderId="32"/>
    <xf numFmtId="249" fontId="134" fillId="0" borderId="32"/>
    <xf numFmtId="249" fontId="134" fillId="0" borderId="32"/>
    <xf numFmtId="249" fontId="134" fillId="0" borderId="0"/>
    <xf numFmtId="252" fontId="7" fillId="84" borderId="0"/>
    <xf numFmtId="193" fontId="7" fillId="0" borderId="0">
      <alignment vertical="center"/>
    </xf>
    <xf numFmtId="0"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7" fillId="72" borderId="18" applyNumberFormat="0" applyAlignment="0" applyProtection="0"/>
    <xf numFmtId="0" fontId="97"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0"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173" fillId="72" borderId="18" applyNumberFormat="0" applyAlignment="0" applyProtection="0"/>
    <xf numFmtId="193" fontId="173" fillId="72" borderId="18" applyNumberFormat="0" applyAlignment="0" applyProtection="0"/>
    <xf numFmtId="0" fontId="97" fillId="72" borderId="18" applyNumberFormat="0" applyAlignment="0" applyProtection="0"/>
    <xf numFmtId="0" fontId="97" fillId="72" borderId="18" applyNumberFormat="0" applyAlignment="0" applyProtection="0"/>
    <xf numFmtId="38" fontId="174" fillId="0" borderId="0" applyNumberFormat="0" applyFill="0" applyBorder="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0" fontId="5" fillId="46" borderId="15" applyNumberFormat="0" applyAlignment="0" applyProtection="0"/>
    <xf numFmtId="193" fontId="100" fillId="105" borderId="37" applyNumberFormat="0" applyAlignment="0" applyProtection="0"/>
    <xf numFmtId="193" fontId="100" fillId="105" borderId="37" applyNumberFormat="0" applyAlignment="0" applyProtection="0"/>
    <xf numFmtId="0" fontId="5" fillId="46" borderId="15" applyNumberFormat="0" applyAlignment="0" applyProtection="0"/>
    <xf numFmtId="193" fontId="89"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100" fillId="20" borderId="37" applyNumberFormat="0" applyAlignment="0" applyProtection="0"/>
    <xf numFmtId="193" fontId="175" fillId="105" borderId="37" applyNumberFormat="0" applyAlignment="0" applyProtection="0"/>
    <xf numFmtId="0" fontId="100"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6" fillId="0" borderId="52">
      <alignment vertical="top"/>
    </xf>
    <xf numFmtId="177" fontId="44" fillId="0" borderId="0" applyBorder="0">
      <alignment horizontal="right"/>
    </xf>
    <xf numFmtId="177" fontId="44" fillId="0" borderId="35" applyAlignment="0">
      <alignment horizontal="right"/>
    </xf>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38" fontId="7" fillId="0" borderId="0" applyFont="0" applyFill="0" applyBorder="0" applyAlignment="0" applyProtection="0"/>
    <xf numFmtId="217" fontId="136" fillId="0" borderId="0" applyFont="0" applyFill="0" applyBorder="0" applyAlignment="0" applyProtection="0">
      <protection locked="0"/>
    </xf>
    <xf numFmtId="40" fontId="136"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5" fillId="0" borderId="0"/>
    <xf numFmtId="254" fontId="147" fillId="0" borderId="0"/>
    <xf numFmtId="193" fontId="177" fillId="0" borderId="0" applyFont="0" applyFill="0" applyBorder="0" applyAlignment="0" applyProtection="0">
      <alignment horizontal="right"/>
    </xf>
    <xf numFmtId="255" fontId="177" fillId="0" borderId="0" applyFont="0" applyFill="0" applyBorder="0" applyAlignment="0" applyProtection="0"/>
    <xf numFmtId="193" fontId="177"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8" fillId="0" borderId="0" applyFill="0" applyBorder="0" applyProtection="0">
      <alignment horizontal="center"/>
    </xf>
    <xf numFmtId="193" fontId="178" fillId="0" borderId="0">
      <protection locked="0"/>
    </xf>
    <xf numFmtId="262" fontId="7" fillId="0" borderId="0" applyBorder="0"/>
    <xf numFmtId="263" fontId="10" fillId="0" borderId="0" applyBorder="0"/>
    <xf numFmtId="264" fontId="7" fillId="0" borderId="0" applyFill="0" applyBorder="0">
      <alignment horizontal="left"/>
    </xf>
    <xf numFmtId="193" fontId="179" fillId="0" borderId="0" applyNumberFormat="0" applyAlignment="0">
      <alignment horizontal="left"/>
    </xf>
    <xf numFmtId="37" fontId="7" fillId="126" borderId="0" applyFont="0" applyBorder="0" applyAlignment="0" applyProtection="0"/>
    <xf numFmtId="205" fontId="141" fillId="126" borderId="0" applyFont="0" applyBorder="0" applyAlignment="0" applyProtection="0"/>
    <xf numFmtId="39" fontId="141" fillId="126" borderId="0" applyFont="0" applyBorder="0" applyAlignment="0" applyProtection="0"/>
    <xf numFmtId="265" fontId="180" fillId="0" borderId="0"/>
    <xf numFmtId="266" fontId="136" fillId="0" borderId="0" applyFont="0" applyFill="0" applyBorder="0" applyAlignment="0" applyProtection="0">
      <protection locked="0"/>
    </xf>
    <xf numFmtId="267" fontId="136" fillId="0" borderId="0" applyFont="0" applyFill="0" applyBorder="0" applyAlignment="0" applyProtection="0">
      <protection locked="0"/>
    </xf>
    <xf numFmtId="268" fontId="7" fillId="0" borderId="0">
      <alignment horizontal="right"/>
    </xf>
    <xf numFmtId="193" fontId="177"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7"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1" fillId="127" borderId="0" applyAlignment="0" applyProtection="0">
      <alignment vertical="center"/>
    </xf>
    <xf numFmtId="271" fontId="135" fillId="84" borderId="25">
      <alignment horizontal="right"/>
    </xf>
    <xf numFmtId="272" fontId="138" fillId="0" borderId="0" applyFont="0" applyFill="0" applyBorder="0" applyAlignment="0" applyProtection="0"/>
    <xf numFmtId="241" fontId="134" fillId="86" borderId="53">
      <protection locked="0"/>
    </xf>
    <xf numFmtId="242" fontId="134" fillId="86" borderId="53">
      <protection locked="0"/>
    </xf>
    <xf numFmtId="243" fontId="134" fillId="86" borderId="53">
      <protection locked="0"/>
    </xf>
    <xf numFmtId="241" fontId="134" fillId="86" borderId="53">
      <protection locked="0"/>
    </xf>
    <xf numFmtId="244" fontId="134" fillId="86" borderId="53">
      <protection locked="0"/>
    </xf>
    <xf numFmtId="245" fontId="134" fillId="86" borderId="53">
      <protection locked="0"/>
    </xf>
    <xf numFmtId="246" fontId="134" fillId="86" borderId="53">
      <protection locked="0"/>
    </xf>
    <xf numFmtId="244" fontId="134" fillId="86" borderId="53">
      <protection locked="0"/>
    </xf>
    <xf numFmtId="247" fontId="134" fillId="85" borderId="53">
      <alignment horizontal="right"/>
      <protection locked="0"/>
    </xf>
    <xf numFmtId="248" fontId="134" fillId="85" borderId="53">
      <alignment horizontal="right"/>
      <protection locked="0"/>
    </xf>
    <xf numFmtId="193" fontId="134" fillId="128" borderId="53">
      <alignment horizontal="left"/>
      <protection locked="0"/>
    </xf>
    <xf numFmtId="49" fontId="134" fillId="112" borderId="53">
      <alignment horizontal="left" vertical="top" wrapText="1"/>
      <protection locked="0"/>
    </xf>
    <xf numFmtId="249" fontId="134" fillId="86" borderId="53">
      <protection locked="0"/>
    </xf>
    <xf numFmtId="250" fontId="134" fillId="86" borderId="53">
      <protection locked="0"/>
    </xf>
    <xf numFmtId="251" fontId="134" fillId="86" borderId="53">
      <protection locked="0"/>
    </xf>
    <xf numFmtId="249" fontId="134" fillId="86" borderId="53">
      <protection locked="0"/>
    </xf>
    <xf numFmtId="49" fontId="134" fillId="112" borderId="53">
      <alignment horizontal="left"/>
      <protection locked="0"/>
    </xf>
    <xf numFmtId="273" fontId="134"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7" fillId="0" borderId="0" applyFont="0" applyFill="0" applyBorder="0" applyAlignment="0" applyProtection="0"/>
    <xf numFmtId="275" fontId="7" fillId="0" borderId="0" applyFont="0" applyFill="0" applyBorder="0" applyAlignment="0" applyProtection="0"/>
    <xf numFmtId="193" fontId="177"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7" fillId="0" borderId="0">
      <alignment horizontal="right"/>
    </xf>
    <xf numFmtId="220" fontId="147" fillId="0" borderId="0">
      <alignment horizontal="right"/>
      <protection locked="0"/>
    </xf>
    <xf numFmtId="220" fontId="147" fillId="0" borderId="0"/>
    <xf numFmtId="280" fontId="147" fillId="0" borderId="0">
      <alignment horizontal="right"/>
      <protection locked="0"/>
    </xf>
    <xf numFmtId="220" fontId="148"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4" fillId="84" borderId="0" applyNumberFormat="0" applyFont="0" applyBorder="0" applyAlignment="0" applyProtection="0"/>
    <xf numFmtId="267" fontId="138" fillId="0" borderId="0" applyFill="0" applyBorder="0" applyProtection="0">
      <alignment horizontal="center"/>
    </xf>
    <xf numFmtId="266" fontId="138" fillId="0" borderId="0">
      <alignment horizontal="center"/>
    </xf>
    <xf numFmtId="267" fontId="138" fillId="0" borderId="0" applyFill="0" applyBorder="0" applyProtection="0">
      <alignment horizontal="center"/>
    </xf>
    <xf numFmtId="264" fontId="79" fillId="0" borderId="0">
      <alignment horizontal="center"/>
    </xf>
    <xf numFmtId="193" fontId="177" fillId="0" borderId="55" applyNumberFormat="0" applyFont="0" applyFill="0" applyAlignment="0" applyProtection="0"/>
    <xf numFmtId="192" fontId="182" fillId="0" borderId="56"/>
    <xf numFmtId="192" fontId="182" fillId="0" borderId="56"/>
    <xf numFmtId="223" fontId="147" fillId="0" borderId="0"/>
    <xf numFmtId="38" fontId="102" fillId="0" borderId="0" applyFont="0" applyFill="0" applyBorder="0" applyAlignment="0" applyProtection="0"/>
    <xf numFmtId="193" fontId="183" fillId="0" borderId="0" applyFont="0" applyFill="0" applyBorder="0" applyAlignment="0" applyProtection="0"/>
    <xf numFmtId="193" fontId="184" fillId="0" borderId="0" applyNumberFormat="0" applyAlignment="0">
      <alignment horizontal="left"/>
    </xf>
    <xf numFmtId="283" fontId="135" fillId="0" borderId="0"/>
    <xf numFmtId="284" fontId="135" fillId="0" borderId="0"/>
    <xf numFmtId="285" fontId="135" fillId="0" borderId="0"/>
    <xf numFmtId="286" fontId="135" fillId="0" borderId="0"/>
    <xf numFmtId="287" fontId="135" fillId="0" borderId="0"/>
    <xf numFmtId="288" fontId="135"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5" fillId="0" borderId="0" applyNumberFormat="0" applyFill="0" applyBorder="0" applyAlignment="0" applyProtection="0"/>
    <xf numFmtId="0" fontId="34" fillId="0" borderId="0" applyNumberFormat="0" applyFill="0" applyBorder="0" applyAlignment="0" applyProtection="0"/>
    <xf numFmtId="193" fontId="138" fillId="105" borderId="0" applyNumberFormat="0" applyFont="0" applyBorder="0" applyAlignment="0" applyProtection="0"/>
    <xf numFmtId="193" fontId="138" fillId="105" borderId="0" applyNumberFormat="0" applyFont="0" applyBorder="0" applyAlignment="0" applyProtection="0"/>
    <xf numFmtId="193" fontId="186" fillId="0" borderId="0" applyNumberFormat="0" applyFill="0" applyBorder="0" applyAlignment="0" applyProtection="0"/>
    <xf numFmtId="292" fontId="187" fillId="0" borderId="0" applyFill="0" applyBorder="0"/>
    <xf numFmtId="15" fontId="21" fillId="0" borderId="0" applyFill="0" applyBorder="0" applyProtection="0">
      <alignment horizontal="center"/>
    </xf>
    <xf numFmtId="193" fontId="138" fillId="5" borderId="0" applyNumberFormat="0" applyFont="0" applyBorder="0" applyAlignment="0" applyProtection="0"/>
    <xf numFmtId="193" fontId="138" fillId="5" borderId="0" applyNumberFormat="0" applyFont="0" applyBorder="0" applyAlignment="0" applyProtection="0"/>
    <xf numFmtId="293" fontId="188" fillId="0" borderId="0" applyFill="0" applyBorder="0" applyProtection="0"/>
    <xf numFmtId="294" fontId="22" fillId="72" borderId="57" applyAlignment="0" applyProtection="0"/>
    <xf numFmtId="294" fontId="22" fillId="72" borderId="57" applyAlignment="0" applyProtection="0"/>
    <xf numFmtId="295" fontId="189" fillId="0" borderId="0" applyNumberFormat="0" applyFill="0" applyBorder="0" applyAlignment="0" applyProtection="0"/>
    <xf numFmtId="295" fontId="190" fillId="0" borderId="0" applyNumberFormat="0" applyFill="0" applyBorder="0" applyAlignment="0" applyProtection="0"/>
    <xf numFmtId="15" fontId="123" fillId="29" borderId="53">
      <alignment horizontal="center"/>
      <protection locked="0"/>
    </xf>
    <xf numFmtId="296" fontId="123" fillId="29" borderId="53" applyAlignment="0">
      <protection locked="0"/>
    </xf>
    <xf numFmtId="295" fontId="123"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12" borderId="0" applyNumberFormat="0" applyFont="0" applyBorder="0" applyAlignment="0" applyProtection="0"/>
    <xf numFmtId="193" fontId="138"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1" fillId="129" borderId="31" applyNumberFormat="0" applyBorder="0" applyAlignment="0">
      <alignment horizontal="centerContinuous" vertical="center"/>
      <protection locked="0"/>
    </xf>
    <xf numFmtId="1" fontId="191" fillId="129" borderId="31" applyNumberFormat="0" applyBorder="0" applyAlignment="0">
      <alignment horizontal="centerContinuous" vertical="center"/>
      <protection locked="0"/>
    </xf>
    <xf numFmtId="193" fontId="178" fillId="0" borderId="0">
      <protection locked="0"/>
    </xf>
    <xf numFmtId="264" fontId="192" fillId="0" borderId="0"/>
    <xf numFmtId="264" fontId="192" fillId="0" borderId="0"/>
    <xf numFmtId="193" fontId="193" fillId="0" borderId="0"/>
    <xf numFmtId="193" fontId="194" fillId="0" borderId="0" applyFill="0" applyBorder="0" applyProtection="0">
      <alignment horizontal="left"/>
    </xf>
    <xf numFmtId="4" fontId="195" fillId="0" borderId="0">
      <protection locked="0"/>
    </xf>
    <xf numFmtId="193" fontId="181" fillId="30" borderId="0" applyAlignment="0" applyProtection="0">
      <alignment horizontal="right" vertical="center"/>
    </xf>
    <xf numFmtId="265" fontId="196" fillId="0" borderId="0"/>
    <xf numFmtId="284" fontId="135" fillId="0" borderId="60"/>
    <xf numFmtId="300" fontId="135" fillId="84" borderId="25">
      <alignment horizontal="right"/>
    </xf>
    <xf numFmtId="301" fontId="7" fillId="0" borderId="0" applyFont="0" applyFill="0" applyBorder="0" applyAlignment="0" applyProtection="0"/>
    <xf numFmtId="302" fontId="197" fillId="0" borderId="0" applyFont="0" applyFill="0" applyBorder="0" applyAlignment="0" applyProtection="0"/>
    <xf numFmtId="303" fontId="7" fillId="0" borderId="0" applyFont="0" applyFill="0" applyBorder="0" applyAlignment="0" applyProtection="0"/>
    <xf numFmtId="304" fontId="197" fillId="0" borderId="0" applyFont="0" applyFill="0" applyBorder="0" applyAlignment="0" applyProtection="0"/>
    <xf numFmtId="193" fontId="138" fillId="0" borderId="0" applyFont="0" applyFill="0" applyBorder="0" applyAlignment="0" applyProtection="0"/>
    <xf numFmtId="193" fontId="138" fillId="0" borderId="0" applyFont="0" applyFill="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105" fillId="130" borderId="0" applyNumberFormat="0" applyBorder="0" applyAlignment="0" applyProtection="0"/>
    <xf numFmtId="193" fontId="198" fillId="6" borderId="0" applyNumberFormat="0" applyBorder="0" applyAlignment="0" applyProtection="0"/>
    <xf numFmtId="0" fontId="105" fillId="130" borderId="0" applyNumberFormat="0" applyBorder="0" applyAlignment="0" applyProtection="0"/>
    <xf numFmtId="2" fontId="199"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7" fillId="0" borderId="0" applyFont="0" applyFill="0" applyBorder="0" applyAlignment="0" applyProtection="0">
      <alignment horizontal="right"/>
    </xf>
    <xf numFmtId="193" fontId="200" fillId="0" borderId="0" applyProtection="0">
      <alignment horizontal="right"/>
    </xf>
    <xf numFmtId="193" fontId="165" fillId="0" borderId="34" applyNumberFormat="0" applyAlignment="0" applyProtection="0">
      <alignment horizontal="left" vertical="center"/>
    </xf>
    <xf numFmtId="193" fontId="165" fillId="0" borderId="3">
      <alignment horizontal="left" vertical="center"/>
    </xf>
    <xf numFmtId="193" fontId="165" fillId="0" borderId="3">
      <alignment horizontal="left" vertical="center"/>
    </xf>
    <xf numFmtId="2" fontId="161" fillId="124" borderId="0" applyAlignment="0">
      <alignment horizontal="right"/>
      <protection locked="0"/>
    </xf>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201"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108" fillId="0" borderId="39" applyNumberFormat="0" applyFill="0" applyAlignment="0" applyProtection="0"/>
    <xf numFmtId="193" fontId="202" fillId="0" borderId="38" applyNumberFormat="0" applyFill="0" applyAlignment="0" applyProtection="0"/>
    <xf numFmtId="0" fontId="108" fillId="0" borderId="39"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203"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110" fillId="0" borderId="40" applyNumberFormat="0" applyFill="0" applyAlignment="0" applyProtection="0"/>
    <xf numFmtId="193" fontId="204" fillId="0" borderId="40" applyNumberFormat="0" applyFill="0" applyAlignment="0" applyProtection="0"/>
    <xf numFmtId="0" fontId="110" fillId="0" borderId="40"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205"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36" fillId="0" borderId="19" applyNumberFormat="0" applyFill="0" applyAlignment="0" applyProtection="0"/>
    <xf numFmtId="193" fontId="206"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205"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36" fillId="0" borderId="0" applyNumberFormat="0" applyFill="0" applyBorder="0" applyAlignment="0" applyProtection="0"/>
    <xf numFmtId="193" fontId="206" fillId="0" borderId="0" applyNumberFormat="0" applyFill="0" applyBorder="0" applyAlignment="0" applyProtection="0"/>
    <xf numFmtId="0" fontId="36" fillId="0" borderId="0" applyNumberFormat="0" applyFill="0" applyBorder="0" applyAlignment="0" applyProtection="0"/>
    <xf numFmtId="193" fontId="138" fillId="0" borderId="0">
      <protection locked="0"/>
    </xf>
    <xf numFmtId="193" fontId="138" fillId="0" borderId="0">
      <protection locked="0"/>
    </xf>
    <xf numFmtId="306" fontId="207" fillId="0" borderId="0">
      <alignment horizontal="right"/>
    </xf>
    <xf numFmtId="307" fontId="31" fillId="0" borderId="0" applyAlignment="0">
      <alignment horizontal="right"/>
      <protection hidden="1"/>
    </xf>
    <xf numFmtId="193" fontId="123" fillId="0" borderId="61" applyNumberFormat="0" applyFill="0" applyAlignment="0" applyProtection="0"/>
    <xf numFmtId="217" fontId="208" fillId="0" borderId="0" applyNumberFormat="0" applyBorder="0" applyAlignment="0" applyProtection="0">
      <alignment horizontal="right" wrapText="1"/>
    </xf>
    <xf numFmtId="193" fontId="113" fillId="0" borderId="0" applyNumberFormat="0" applyFill="0" applyBorder="0" applyAlignment="0" applyProtection="0"/>
    <xf numFmtId="0" fontId="60" fillId="0" borderId="0" applyNumberFormat="0" applyFill="0" applyBorder="0" applyAlignment="0" applyProtection="0"/>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09"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17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9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86" fontId="112" fillId="0" borderId="0" applyNumberFormat="0" applyFill="0" applyBorder="0" applyAlignment="0" applyProtection="0">
      <alignment vertical="top"/>
      <protection locked="0"/>
    </xf>
    <xf numFmtId="193"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3" fillId="0" borderId="0" applyNumberFormat="0" applyFill="0" applyBorder="0" applyAlignment="0" applyProtection="0">
      <alignment vertical="top"/>
      <protection locked="0"/>
    </xf>
    <xf numFmtId="193" fontId="214" fillId="0" borderId="0" applyNumberFormat="0" applyFill="0" applyBorder="0" applyAlignment="0" applyProtection="0">
      <alignment vertical="top"/>
      <protection locked="0"/>
    </xf>
    <xf numFmtId="193" fontId="113" fillId="0" borderId="0" applyNumberFormat="0" applyFill="0" applyBorder="0" applyAlignment="0" applyProtection="0"/>
    <xf numFmtId="193" fontId="113" fillId="0" borderId="0" applyNumberFormat="0" applyFill="0" applyBorder="0" applyAlignment="0" applyProtection="0"/>
    <xf numFmtId="193" fontId="215" fillId="0" borderId="0">
      <alignment wrapText="1"/>
    </xf>
    <xf numFmtId="10" fontId="10" fillId="77" borderId="6" applyNumberFormat="0" applyBorder="0" applyAlignment="0" applyProtection="0"/>
    <xf numFmtId="10" fontId="10" fillId="77" borderId="6" applyNumberFormat="0" applyBorder="0" applyAlignment="0" applyProtection="0"/>
    <xf numFmtId="0"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4" fillId="9" borderId="18" applyNumberFormat="0" applyAlignment="0" applyProtection="0"/>
    <xf numFmtId="0" fontId="114"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0"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216" fillId="9" borderId="18" applyNumberFormat="0" applyAlignment="0" applyProtection="0"/>
    <xf numFmtId="193" fontId="216" fillId="9" borderId="18" applyNumberFormat="0" applyAlignment="0" applyProtection="0"/>
    <xf numFmtId="0" fontId="114" fillId="9" borderId="18" applyNumberFormat="0" applyAlignment="0" applyProtection="0"/>
    <xf numFmtId="0" fontId="114" fillId="9" borderId="18" applyNumberFormat="0" applyAlignment="0" applyProtection="0"/>
    <xf numFmtId="193" fontId="123" fillId="0" borderId="0" applyNumberFormat="0" applyFill="0" applyBorder="0" applyAlignment="0">
      <protection locked="0"/>
    </xf>
    <xf numFmtId="252" fontId="75" fillId="131" borderId="0">
      <protection locked="0"/>
    </xf>
    <xf numFmtId="308" fontId="138" fillId="0" borderId="0"/>
    <xf numFmtId="193" fontId="217" fillId="0" borderId="0"/>
    <xf numFmtId="38" fontId="218" fillId="0" borderId="0"/>
    <xf numFmtId="38" fontId="219" fillId="0" borderId="0"/>
    <xf numFmtId="38" fontId="220" fillId="0" borderId="0"/>
    <xf numFmtId="38" fontId="221" fillId="0" borderId="0"/>
    <xf numFmtId="193" fontId="156" fillId="0" borderId="0"/>
    <xf numFmtId="193" fontId="156" fillId="0" borderId="0"/>
    <xf numFmtId="193" fontId="156" fillId="0" borderId="0"/>
    <xf numFmtId="193" fontId="134" fillId="0" borderId="0"/>
    <xf numFmtId="193" fontId="222" fillId="0" borderId="0"/>
    <xf numFmtId="193" fontId="223"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4" fillId="132" borderId="0"/>
    <xf numFmtId="193" fontId="10" fillId="84" borderId="0"/>
    <xf numFmtId="38" fontId="225" fillId="0" borderId="0" applyNumberFormat="0" applyFill="0" applyBorder="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227"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226" fillId="0" borderId="62" applyNumberFormat="0" applyFill="0" applyAlignment="0" applyProtection="0"/>
    <xf numFmtId="193" fontId="228" fillId="0" borderId="44" applyNumberFormat="0" applyFill="0" applyAlignment="0" applyProtection="0"/>
    <xf numFmtId="0" fontId="226" fillId="0" borderId="62" applyNumberFormat="0" applyFill="0" applyAlignment="0" applyProtection="0"/>
    <xf numFmtId="193" fontId="181" fillId="133" borderId="0" applyAlignment="0" applyProtection="0">
      <alignment horizontal="right" vertical="center"/>
    </xf>
    <xf numFmtId="209" fontId="144" fillId="0" borderId="0" applyFont="0" applyFill="0" applyBorder="0" applyAlignment="0" applyProtection="0">
      <alignment horizontal="right"/>
    </xf>
    <xf numFmtId="310"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311"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40" fontId="229" fillId="0" borderId="0">
      <alignment horizontal="right"/>
    </xf>
    <xf numFmtId="193" fontId="230"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5" fillId="0" borderId="0">
      <alignment horizontal="right"/>
    </xf>
    <xf numFmtId="193" fontId="231" fillId="0" borderId="35"/>
    <xf numFmtId="314" fontId="102" fillId="0" borderId="0" applyFont="0" applyFill="0" applyBorder="0" applyAlignment="0" applyProtection="0"/>
    <xf numFmtId="315"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8" fillId="0" borderId="0" applyFill="0" applyBorder="0" applyProtection="0">
      <alignment horizontal="center"/>
    </xf>
    <xf numFmtId="318" fontId="138" fillId="0" borderId="0" applyFont="0" applyFill="0" applyBorder="0" applyAlignment="0" applyProtection="0">
      <alignment horizontal="centerContinuous"/>
      <protection locked="0"/>
    </xf>
    <xf numFmtId="49" fontId="232" fillId="127" borderId="0" applyAlignment="0" applyProtection="0">
      <alignment horizontal="centerContinuous" vertical="center"/>
    </xf>
    <xf numFmtId="319" fontId="10" fillId="0" borderId="0" applyFont="0" applyFill="0" applyBorder="0" applyAlignment="0" applyProtection="0">
      <alignment horizontal="right"/>
    </xf>
    <xf numFmtId="193" fontId="168" fillId="0" borderId="0">
      <alignment horizontal="right"/>
    </xf>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121" fillId="25" borderId="0" applyNumberFormat="0" applyBorder="0" applyAlignment="0" applyProtection="0"/>
    <xf numFmtId="193" fontId="233" fillId="29" borderId="0" applyNumberFormat="0" applyBorder="0" applyAlignment="0" applyProtection="0"/>
    <xf numFmtId="0" fontId="121" fillId="25" borderId="0" applyNumberFormat="0" applyBorder="0" applyAlignment="0" applyProtection="0"/>
    <xf numFmtId="37" fontId="234" fillId="0" borderId="0"/>
    <xf numFmtId="203" fontId="7" fillId="0" borderId="0"/>
    <xf numFmtId="320" fontId="136" fillId="0" borderId="0"/>
    <xf numFmtId="320" fontId="136" fillId="0" borderId="1"/>
    <xf numFmtId="320" fontId="136" fillId="0" borderId="1"/>
    <xf numFmtId="320" fontId="136" fillId="0" borderId="63"/>
    <xf numFmtId="320" fontId="136" fillId="0" borderId="0"/>
    <xf numFmtId="321" fontId="147" fillId="0" borderId="0"/>
    <xf numFmtId="322" fontId="147" fillId="0" borderId="0"/>
    <xf numFmtId="323" fontId="147"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0"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0"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5" fillId="0" borderId="63"/>
    <xf numFmtId="193" fontId="7" fillId="0" borderId="0"/>
    <xf numFmtId="193" fontId="236" fillId="0" borderId="0"/>
    <xf numFmtId="193" fontId="237" fillId="0" borderId="0"/>
    <xf numFmtId="193" fontId="238" fillId="0" borderId="0"/>
    <xf numFmtId="193" fontId="239" fillId="0" borderId="0"/>
    <xf numFmtId="193" fontId="141" fillId="0" borderId="0"/>
    <xf numFmtId="38" fontId="240" fillId="0" borderId="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7" fillId="24" borderId="5" applyNumberFormat="0" applyFont="0" applyAlignment="0" applyProtection="0"/>
    <xf numFmtId="0" fontId="150" fillId="14" borderId="5"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193" fontId="241" fillId="114" borderId="0" applyAlignment="0" applyProtection="0">
      <alignment horizontal="left" vertical="top" wrapText="1"/>
    </xf>
    <xf numFmtId="193" fontId="7" fillId="0" borderId="0"/>
    <xf numFmtId="37" fontId="7" fillId="0" borderId="0"/>
    <xf numFmtId="328" fontId="140" fillId="87" borderId="65" applyNumberFormat="0">
      <alignment vertical="center"/>
    </xf>
    <xf numFmtId="328" fontId="140" fillId="135" borderId="65" applyNumberFormat="0">
      <alignment vertical="center"/>
    </xf>
    <xf numFmtId="328" fontId="140" fillId="122" borderId="65" applyNumberFormat="0">
      <alignment vertical="center"/>
    </xf>
    <xf numFmtId="328" fontId="140" fillId="112" borderId="65" applyNumberFormat="0">
      <alignment vertical="center"/>
    </xf>
    <xf numFmtId="328" fontId="140" fillId="136" borderId="65" applyNumberFormat="0">
      <alignment vertical="center"/>
    </xf>
    <xf numFmtId="328" fontId="140" fillId="84" borderId="65" applyNumberFormat="0">
      <alignment vertical="center"/>
    </xf>
    <xf numFmtId="328" fontId="140" fillId="110" borderId="65" applyNumberFormat="0">
      <alignment vertical="center"/>
    </xf>
    <xf numFmtId="328" fontId="140" fillId="126" borderId="65" applyNumberFormat="0">
      <alignment vertical="center"/>
    </xf>
    <xf numFmtId="328" fontId="140" fillId="137" borderId="65" applyNumberFormat="0">
      <alignment vertical="center"/>
    </xf>
    <xf numFmtId="328" fontId="140" fillId="138" borderId="65" applyNumberFormat="0">
      <alignment vertical="center"/>
    </xf>
    <xf numFmtId="328" fontId="242" fillId="86" borderId="65">
      <protection locked="0"/>
    </xf>
    <xf numFmtId="328" fontId="242" fillId="85" borderId="65">
      <protection locked="0"/>
    </xf>
    <xf numFmtId="328" fontId="243" fillId="85" borderId="66" applyNumberFormat="0" applyFont="0" applyFill="0" applyAlignment="0" applyProtection="0">
      <protection locked="0"/>
    </xf>
    <xf numFmtId="328" fontId="168" fillId="0" borderId="0" applyNumberFormat="0" applyFill="0">
      <alignment horizontal="left" vertical="top"/>
    </xf>
    <xf numFmtId="193" fontId="244" fillId="139" borderId="0" applyNumberFormat="0">
      <alignment horizontal="left" vertical="center" indent="1"/>
    </xf>
    <xf numFmtId="193" fontId="245" fillId="132" borderId="0" applyNumberFormat="0">
      <alignment vertical="center"/>
    </xf>
    <xf numFmtId="193" fontId="165" fillId="84" borderId="0">
      <alignment vertical="center"/>
    </xf>
    <xf numFmtId="193" fontId="246" fillId="0" borderId="67">
      <alignment vertical="center"/>
    </xf>
    <xf numFmtId="0" fontId="247" fillId="140" borderId="6" applyNumberFormat="0" applyFont="0" applyAlignment="0">
      <alignment vertical="center"/>
    </xf>
    <xf numFmtId="0" fontId="247" fillId="86" borderId="6" applyNumberFormat="0" applyFont="0" applyAlignment="0">
      <alignment vertical="center"/>
    </xf>
    <xf numFmtId="0" fontId="247" fillId="85" borderId="6" applyNumberFormat="0" applyFont="0" applyAlignment="0">
      <alignment vertical="center"/>
    </xf>
    <xf numFmtId="0" fontId="247"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8" fillId="0" borderId="0">
      <alignment horizontal="left"/>
    </xf>
    <xf numFmtId="3" fontId="249" fillId="0" borderId="0" applyFill="0" applyBorder="0" applyAlignment="0" applyProtection="0"/>
    <xf numFmtId="193" fontId="90" fillId="23" borderId="68" applyNumberFormat="0" applyBorder="0" applyAlignment="0">
      <alignment horizontal="center"/>
      <protection hidden="1"/>
    </xf>
    <xf numFmtId="193" fontId="250" fillId="0" borderId="68" applyNumberFormat="0" applyBorder="0" applyAlignment="0">
      <alignment horizontal="center"/>
      <protection locked="0"/>
    </xf>
    <xf numFmtId="2" fontId="251"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2"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3" fillId="72" borderId="21" applyNumberFormat="0" applyAlignment="0" applyProtection="0"/>
    <xf numFmtId="193" fontId="253"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4" fillId="143" borderId="0">
      <alignment horizontal="center"/>
    </xf>
    <xf numFmtId="193" fontId="89" fillId="118" borderId="0"/>
    <xf numFmtId="193" fontId="255" fillId="39" borderId="0" applyBorder="0">
      <alignment horizontal="centerContinuous"/>
    </xf>
    <xf numFmtId="193" fontId="256"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8" fillId="144" borderId="0" applyNumberFormat="0" applyFont="0" applyBorder="0" applyAlignment="0"/>
    <xf numFmtId="1" fontId="257" fillId="0" borderId="0" applyProtection="0">
      <alignment horizontal="right" vertical="center"/>
    </xf>
    <xf numFmtId="205" fontId="258" fillId="0" borderId="0">
      <alignment horizontal="left"/>
    </xf>
    <xf numFmtId="330" fontId="135" fillId="0" borderId="0"/>
    <xf numFmtId="331" fontId="135" fillId="0" borderId="0"/>
    <xf numFmtId="268" fontId="7" fillId="0" borderId="0" applyFont="0" applyFill="0" applyBorder="0" applyAlignment="0" applyProtection="0"/>
    <xf numFmtId="332" fontId="7" fillId="0" borderId="0" applyFont="0" applyFill="0" applyBorder="0" applyAlignment="0" applyProtection="0"/>
    <xf numFmtId="184" fontId="136" fillId="0" borderId="0" applyFont="0" applyFill="0" applyBorder="0" applyAlignment="0" applyProtection="0">
      <protection locked="0"/>
    </xf>
    <xf numFmtId="10" fontId="136"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7" fillId="0" borderId="0"/>
    <xf numFmtId="184" fontId="147" fillId="0" borderId="0"/>
    <xf numFmtId="10" fontId="147" fillId="0" borderId="0"/>
    <xf numFmtId="335" fontId="7" fillId="0" borderId="0" applyFont="0" applyFill="0" applyBorder="0" applyAlignment="0" applyProtection="0"/>
    <xf numFmtId="336" fontId="145" fillId="0" borderId="0"/>
    <xf numFmtId="337" fontId="145" fillId="0" borderId="0"/>
    <xf numFmtId="337" fontId="147"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5" fillId="0" borderId="0">
      <alignment horizontal="right"/>
    </xf>
    <xf numFmtId="40" fontId="7" fillId="0" borderId="0"/>
    <xf numFmtId="1" fontId="259" fillId="84" borderId="0">
      <alignment horizontal="center"/>
    </xf>
    <xf numFmtId="193"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193" fontId="260" fillId="0" borderId="35">
      <alignment horizontal="center"/>
    </xf>
    <xf numFmtId="3" fontId="102" fillId="0" borderId="0" applyFont="0" applyFill="0" applyBorder="0" applyAlignment="0" applyProtection="0"/>
    <xf numFmtId="193" fontId="102" fillId="145" borderId="0" applyNumberFormat="0" applyFont="0" applyBorder="0" applyAlignment="0" applyProtection="0"/>
    <xf numFmtId="342" fontId="135" fillId="84" borderId="0"/>
    <xf numFmtId="343" fontId="23" fillId="84" borderId="0" applyFill="0"/>
    <xf numFmtId="193" fontId="261"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1" fillId="0" borderId="0" applyFill="0"/>
    <xf numFmtId="193" fontId="75" fillId="0" borderId="0" applyFill="0"/>
    <xf numFmtId="343" fontId="20" fillId="0" borderId="57" applyFill="0"/>
    <xf numFmtId="193" fontId="7" fillId="0" borderId="0" applyNumberFormat="0" applyFont="0" applyBorder="0" applyAlignment="0"/>
    <xf numFmtId="193" fontId="262"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1"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2"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1"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2"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5" fillId="84" borderId="25">
      <alignment horizontal="right"/>
    </xf>
    <xf numFmtId="14" fontId="263"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6"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8"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269"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4" fontId="270"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0"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70"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70"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70"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70"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70"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70"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70"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70"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270"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4" fontId="270"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70"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70"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2" fillId="153" borderId="7" applyNumberFormat="0" applyProtection="0">
      <alignment horizontal="right" vertical="center"/>
    </xf>
    <xf numFmtId="38" fontId="273" fillId="0" borderId="86">
      <alignment horizontal="center"/>
    </xf>
    <xf numFmtId="193" fontId="274" fillId="155" borderId="0"/>
    <xf numFmtId="193" fontId="165" fillId="0" borderId="0"/>
    <xf numFmtId="38" fontId="102" fillId="0" borderId="0" applyFont="0" applyFill="0" applyBorder="0" applyAlignment="0" applyProtection="0"/>
    <xf numFmtId="40" fontId="217" fillId="0" borderId="0" applyFont="0" applyFill="0" applyBorder="0" applyAlignment="0" applyProtection="0"/>
    <xf numFmtId="327" fontId="145" fillId="156" borderId="0" applyFont="0"/>
    <xf numFmtId="193" fontId="275"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2" fillId="0" borderId="0">
      <alignment textRotation="90"/>
    </xf>
    <xf numFmtId="193" fontId="181" fillId="127" borderId="0" applyAlignment="0" applyProtection="0">
      <alignment horizontal="right" vertical="center"/>
    </xf>
    <xf numFmtId="203" fontId="148"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38" fontId="7" fillId="0" borderId="0" applyFont="0" applyFill="0" applyBorder="0" applyAlignment="0" applyProtection="0"/>
    <xf numFmtId="193" fontId="7" fillId="0" borderId="0">
      <alignment vertical="top"/>
    </xf>
    <xf numFmtId="193" fontId="277" fillId="87" borderId="0" applyNumberFormat="0" applyProtection="0">
      <alignment horizontal="center" vertical="center"/>
    </xf>
    <xf numFmtId="4" fontId="21" fillId="87" borderId="0" applyProtection="0">
      <alignment horizontal="center" vertical="center"/>
    </xf>
    <xf numFmtId="193" fontId="278" fillId="87" borderId="0" applyNumberFormat="0" applyProtection="0">
      <alignment horizontal="center" vertical="center"/>
    </xf>
    <xf numFmtId="4" fontId="23" fillId="87" borderId="0" applyProtection="0">
      <alignment horizontal="center" vertical="center"/>
    </xf>
    <xf numFmtId="193" fontId="279" fillId="157" borderId="0" applyNumberFormat="0" applyProtection="0">
      <alignment horizontal="center" vertical="center"/>
    </xf>
    <xf numFmtId="4" fontId="25" fillId="157" borderId="0" applyProtection="0">
      <alignment horizontal="center" vertical="center"/>
    </xf>
    <xf numFmtId="193" fontId="276" fillId="87" borderId="0" applyNumberFormat="0" applyProtection="0">
      <alignment horizontal="center" vertical="center"/>
    </xf>
    <xf numFmtId="4" fontId="92" fillId="87" borderId="0" applyProtection="0">
      <alignment horizontal="center" vertical="center"/>
    </xf>
    <xf numFmtId="193" fontId="280"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5" fillId="157" borderId="0" applyNumberFormat="0" applyProtection="0">
      <alignment horizontal="center" vertical="center" wrapText="1"/>
    </xf>
    <xf numFmtId="193" fontId="281" fillId="87" borderId="0" applyNumberFormat="0" applyProtection="0">
      <alignment horizontal="center" vertical="center" wrapText="1"/>
    </xf>
    <xf numFmtId="193" fontId="19" fillId="87" borderId="0" applyNumberFormat="0" applyProtection="0">
      <alignment horizontal="center" vertical="center" wrapText="1"/>
    </xf>
    <xf numFmtId="4" fontId="282" fillId="87" borderId="0" applyProtection="0">
      <alignment horizontal="center" vertical="top" wrapText="1"/>
    </xf>
    <xf numFmtId="193" fontId="20" fillId="87" borderId="0" applyNumberFormat="0" applyProtection="0">
      <alignment horizontal="center" vertical="center" wrapText="1"/>
    </xf>
    <xf numFmtId="4" fontId="283" fillId="87" borderId="0" applyProtection="0">
      <alignment horizontal="center" vertical="top" wrapText="1"/>
    </xf>
    <xf numFmtId="193" fontId="215" fillId="157" borderId="0" applyNumberFormat="0" applyProtection="0">
      <alignment horizontal="center" vertical="center" wrapText="1"/>
    </xf>
    <xf numFmtId="4" fontId="284" fillId="157" borderId="0" applyProtection="0">
      <alignment horizontal="center" vertical="top" wrapText="1"/>
    </xf>
    <xf numFmtId="193" fontId="281" fillId="87" borderId="0" applyNumberFormat="0" applyProtection="0">
      <alignment horizontal="center" vertical="center" wrapText="1"/>
    </xf>
    <xf numFmtId="4" fontId="285" fillId="87" borderId="0" applyProtection="0">
      <alignment horizontal="center" vertical="top" wrapText="1"/>
    </xf>
    <xf numFmtId="193" fontId="89" fillId="158" borderId="0" applyNumberFormat="0" applyProtection="0">
      <alignment horizontal="center" vertical="center" wrapText="1"/>
    </xf>
    <xf numFmtId="4" fontId="286" fillId="158" borderId="0" applyProtection="0">
      <alignment horizontal="center" vertical="top" wrapText="1"/>
    </xf>
    <xf numFmtId="193" fontId="19" fillId="150" borderId="0" applyNumberFormat="0" applyProtection="0">
      <alignment horizontal="center" vertical="center" wrapText="1"/>
    </xf>
    <xf numFmtId="4" fontId="282" fillId="150" borderId="0" applyProtection="0">
      <alignment horizontal="center" vertical="top" wrapText="1"/>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93" fontId="287" fillId="0" borderId="0"/>
    <xf numFmtId="193" fontId="288" fillId="122" borderId="0"/>
    <xf numFmtId="193" fontId="289" fillId="0" borderId="0">
      <alignment horizontal="left" vertical="center"/>
    </xf>
    <xf numFmtId="265" fontId="165" fillId="0" borderId="0"/>
    <xf numFmtId="193" fontId="187" fillId="0" borderId="0"/>
    <xf numFmtId="193" fontId="165" fillId="0" borderId="0">
      <alignment horizontal="center"/>
    </xf>
    <xf numFmtId="40" fontId="7" fillId="0" borderId="0" applyBorder="0">
      <alignment horizontal="right"/>
    </xf>
    <xf numFmtId="37" fontId="75" fillId="0" borderId="32" applyNumberFormat="0"/>
    <xf numFmtId="40" fontId="290" fillId="0" borderId="0" applyBorder="0">
      <alignment horizontal="right"/>
    </xf>
    <xf numFmtId="193" fontId="291" fillId="0" borderId="0" applyBorder="0" applyProtection="0">
      <alignment vertical="center"/>
    </xf>
    <xf numFmtId="193" fontId="291" fillId="0" borderId="1" applyBorder="0" applyProtection="0">
      <alignment horizontal="right" vertical="center"/>
    </xf>
    <xf numFmtId="193" fontId="292" fillId="159" borderId="0" applyBorder="0" applyProtection="0">
      <alignment horizontal="centerContinuous" vertical="center"/>
    </xf>
    <xf numFmtId="193" fontId="292" fillId="158" borderId="1" applyBorder="0" applyProtection="0">
      <alignment horizontal="centerContinuous" vertical="center"/>
    </xf>
    <xf numFmtId="193" fontId="293" fillId="0" borderId="0"/>
    <xf numFmtId="193" fontId="237" fillId="0" borderId="0"/>
    <xf numFmtId="193" fontId="294" fillId="0" borderId="0" applyFill="0" applyBorder="0" applyProtection="0">
      <alignment horizontal="left"/>
    </xf>
    <xf numFmtId="193" fontId="194" fillId="0" borderId="24" applyFill="0" applyBorder="0" applyProtection="0">
      <alignment horizontal="left" vertical="top"/>
    </xf>
    <xf numFmtId="193" fontId="295" fillId="0" borderId="0">
      <alignment horizontal="centerContinuous"/>
    </xf>
    <xf numFmtId="49" fontId="296" fillId="0" borderId="0"/>
    <xf numFmtId="49" fontId="165" fillId="0" borderId="0" applyFont="0" applyFill="0" applyBorder="0" applyAlignment="0" applyProtection="0"/>
    <xf numFmtId="193" fontId="297" fillId="0" borderId="0"/>
    <xf numFmtId="193" fontId="298" fillId="0" borderId="0"/>
    <xf numFmtId="348" fontId="1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299" fillId="77" borderId="0">
      <alignment horizontal="right"/>
    </xf>
    <xf numFmtId="177" fontId="250" fillId="0" borderId="0"/>
    <xf numFmtId="193" fontId="300" fillId="0" borderId="0"/>
    <xf numFmtId="349" fontId="301"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6" fillId="0" borderId="87" applyAlignment="0"/>
    <xf numFmtId="325" fontId="176" fillId="0" borderId="87" applyAlignment="0"/>
    <xf numFmtId="177" fontId="142" fillId="0" borderId="87"/>
    <xf numFmtId="350" fontId="144" fillId="0" borderId="0" applyFont="0" applyFill="0" applyBorder="0" applyAlignment="0" applyProtection="0">
      <alignment horizontal="right"/>
    </xf>
    <xf numFmtId="193" fontId="302"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8" fillId="0" borderId="61" applyProtection="0"/>
    <xf numFmtId="4" fontId="142" fillId="0" borderId="0">
      <protection locked="0"/>
    </xf>
    <xf numFmtId="351" fontId="259" fillId="84" borderId="24" applyBorder="0">
      <alignment horizontal="right" vertical="center"/>
      <protection locked="0"/>
    </xf>
    <xf numFmtId="193" fontId="7" fillId="0" borderId="0">
      <alignment vertical="top"/>
    </xf>
    <xf numFmtId="193" fontId="303" fillId="0" borderId="0" applyFont="0" applyFill="0" applyBorder="0" applyAlignment="0" applyProtection="0"/>
    <xf numFmtId="257" fontId="197" fillId="0" borderId="0" applyFont="0" applyFill="0" applyBorder="0" applyAlignment="0" applyProtection="0"/>
    <xf numFmtId="352" fontId="197" fillId="0" borderId="0" applyFont="0" applyFill="0" applyBorder="0" applyAlignment="0" applyProtection="0"/>
    <xf numFmtId="353" fontId="197" fillId="0" borderId="0" applyFont="0" applyFill="0" applyBorder="0" applyAlignment="0" applyProtection="0"/>
    <xf numFmtId="217" fontId="10" fillId="0" borderId="0"/>
    <xf numFmtId="193" fontId="304" fillId="0" borderId="0"/>
    <xf numFmtId="354" fontId="7" fillId="0" borderId="0" applyFont="0" applyFill="0" applyBorder="0" applyAlignment="0" applyProtection="0"/>
    <xf numFmtId="355" fontId="7" fillId="0" borderId="0" applyFon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4" fillId="0" borderId="0"/>
    <xf numFmtId="217" fontId="10" fillId="0" borderId="0"/>
    <xf numFmtId="1" fontId="305" fillId="0" borderId="0">
      <alignment horizontal="center"/>
    </xf>
    <xf numFmtId="1" fontId="306" fillId="0" borderId="0">
      <alignment horizontal="centerContinuous"/>
    </xf>
    <xf numFmtId="193" fontId="307" fillId="84" borderId="0" applyNumberFormat="0" applyFont="0" applyBorder="0" applyAlignment="0" applyProtection="0">
      <alignment horizontal="left"/>
    </xf>
    <xf numFmtId="193" fontId="308" fillId="0" borderId="0"/>
    <xf numFmtId="217" fontId="10" fillId="0" borderId="0"/>
    <xf numFmtId="356" fontId="309" fillId="0" borderId="0" applyFont="0" applyFill="0" applyBorder="0" applyAlignment="0" applyProtection="0"/>
    <xf numFmtId="357" fontId="309" fillId="0" borderId="0" applyFont="0" applyFill="0" applyBorder="0" applyAlignment="0" applyProtection="0"/>
    <xf numFmtId="4" fontId="310" fillId="112" borderId="0" applyBorder="0">
      <alignment horizontal="right"/>
    </xf>
    <xf numFmtId="0" fontId="7" fillId="0" borderId="0"/>
    <xf numFmtId="0" fontId="7" fillId="0" borderId="0"/>
    <xf numFmtId="0" fontId="7" fillId="0" borderId="0"/>
    <xf numFmtId="0" fontId="311" fillId="0" borderId="0" applyNumberFormat="0" applyFill="0" applyBorder="0" applyAlignment="0" applyProtection="0"/>
    <xf numFmtId="165" fontId="70" fillId="0" borderId="0"/>
  </cellStyleXfs>
  <cellXfs count="541">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0" borderId="24" xfId="1" applyFont="1" applyBorder="1" applyAlignment="1">
      <alignment horizontal="center" vertical="center" wrapText="1"/>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0" borderId="24"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0" borderId="24"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66" fillId="0" borderId="0" xfId="1" applyNumberFormat="1" applyFont="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2" borderId="0"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2" borderId="3" xfId="1" applyNumberFormat="1" applyFont="1" applyFill="1" applyBorder="1"/>
    <xf numFmtId="175" fontId="66" fillId="0" borderId="0" xfId="1" applyNumberFormat="1" applyFont="1" applyFill="1" applyBorder="1" applyAlignment="1">
      <alignment horizontal="right"/>
    </xf>
    <xf numFmtId="177" fontId="76" fillId="2" borderId="3" xfId="1" applyNumberFormat="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4" fillId="0" borderId="0" xfId="0" applyFont="1" applyAlignment="1">
      <alignment vertical="center"/>
    </xf>
    <xf numFmtId="175" fontId="85"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0" fontId="65" fillId="2" borderId="6" xfId="1" applyFont="1" applyFill="1" applyBorder="1" applyAlignment="1">
      <alignment horizontal="center"/>
    </xf>
    <xf numFmtId="165" fontId="86" fillId="0" borderId="0" xfId="1" applyNumberFormat="1" applyFont="1" applyFill="1" applyBorder="1" applyAlignment="1">
      <alignment horizontal="right"/>
    </xf>
    <xf numFmtId="165" fontId="86" fillId="0" borderId="25" xfId="1" applyNumberFormat="1" applyFont="1" applyFill="1" applyBorder="1" applyAlignment="1">
      <alignment horizontal="right"/>
    </xf>
    <xf numFmtId="166" fontId="70" fillId="0" borderId="25" xfId="1" applyNumberFormat="1" applyFont="1" applyFill="1" applyBorder="1" applyAlignment="1"/>
    <xf numFmtId="175" fontId="87" fillId="0" borderId="0" xfId="1" applyNumberFormat="1" applyFont="1" applyFill="1" applyBorder="1" applyAlignment="1">
      <alignment horizontal="right"/>
    </xf>
    <xf numFmtId="166" fontId="86"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0" fontId="67" fillId="0" borderId="0" xfId="1" applyFont="1" applyBorder="1" applyAlignment="1">
      <alignment horizontal="center" vertical="center"/>
    </xf>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7" fontId="73" fillId="3" borderId="0" xfId="1" applyNumberFormat="1" applyFont="1" applyFill="1" applyBorder="1" applyAlignment="1"/>
    <xf numFmtId="165" fontId="10" fillId="3" borderId="0" xfId="1" applyNumberFormat="1" applyFont="1" applyFill="1" applyBorder="1"/>
    <xf numFmtId="0" fontId="10" fillId="0" borderId="28" xfId="1" applyFont="1" applyBorder="1" applyAlignment="1">
      <alignment vertical="center"/>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2" fillId="2" borderId="3" xfId="1" applyNumberFormat="1" applyFont="1" applyFill="1" applyBorder="1" applyAlignment="1">
      <alignment horizontal="centerContinuous" wrapText="1"/>
    </xf>
    <xf numFmtId="165" fontId="312"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0" fontId="10" fillId="0" borderId="32" xfId="1" applyFont="1" applyBorder="1" applyAlignment="1">
      <alignment horizontal="center" vertical="center"/>
    </xf>
    <xf numFmtId="0" fontId="86" fillId="0" borderId="0" xfId="1" applyFont="1" applyFill="1" applyBorder="1" applyAlignment="1">
      <alignment horizontal="center"/>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xf numFmtId="176" fontId="76" fillId="2" borderId="3" xfId="1" applyNumberFormat="1" applyFont="1" applyFill="1" applyBorder="1" applyAlignment="1">
      <alignment horizontal="center"/>
    </xf>
    <xf numFmtId="176" fontId="65" fillId="2" borderId="29" xfId="1" applyNumberFormat="1" applyFont="1" applyFill="1" applyBorder="1" applyAlignment="1">
      <alignment horizontal="centerContinuous"/>
    </xf>
    <xf numFmtId="0" fontId="77" fillId="3" borderId="25" xfId="1" applyFont="1" applyFill="1" applyBorder="1" applyAlignment="1">
      <alignment horizontal="center" vertical="center"/>
    </xf>
    <xf numFmtId="0" fontId="77" fillId="3" borderId="25" xfId="1" applyFont="1" applyFill="1" applyBorder="1" applyAlignment="1">
      <alignment horizontal="center"/>
    </xf>
    <xf numFmtId="0" fontId="9" fillId="3" borderId="25" xfId="1" applyFont="1" applyFill="1" applyBorder="1" applyAlignment="1">
      <alignment horizontal="center"/>
    </xf>
    <xf numFmtId="0" fontId="7" fillId="3" borderId="25" xfId="1" applyFont="1" applyFill="1" applyBorder="1"/>
    <xf numFmtId="164" fontId="66" fillId="3" borderId="25" xfId="1" applyNumberFormat="1" applyFont="1" applyFill="1" applyBorder="1" applyAlignment="1"/>
    <xf numFmtId="0" fontId="75" fillId="3" borderId="25" xfId="1" quotePrefix="1" applyFont="1" applyFill="1" applyBorder="1" applyAlignment="1">
      <alignment horizontal="center"/>
    </xf>
    <xf numFmtId="175" fontId="80" fillId="3" borderId="25" xfId="1" applyNumberFormat="1" applyFont="1" applyFill="1" applyBorder="1" applyAlignment="1"/>
    <xf numFmtId="175" fontId="66" fillId="3" borderId="25" xfId="1" applyNumberFormat="1" applyFont="1" applyFill="1" applyBorder="1" applyAlignment="1"/>
    <xf numFmtId="175" fontId="75" fillId="3" borderId="25" xfId="1" applyNumberFormat="1" applyFont="1" applyFill="1" applyBorder="1" applyAlignment="1"/>
    <xf numFmtId="175" fontId="7" fillId="3" borderId="25" xfId="1" applyNumberFormat="1" applyFont="1" applyFill="1" applyBorder="1" applyAlignment="1"/>
    <xf numFmtId="175" fontId="80" fillId="160" borderId="24" xfId="1" applyNumberFormat="1" applyFont="1" applyFill="1" applyBorder="1" applyAlignment="1"/>
    <xf numFmtId="175" fontId="66" fillId="160" borderId="24" xfId="1" applyNumberFormat="1" applyFont="1" applyFill="1" applyBorder="1" applyAlignment="1"/>
    <xf numFmtId="175" fontId="75" fillId="160" borderId="2" xfId="1" applyNumberFormat="1" applyFont="1" applyFill="1" applyBorder="1" applyAlignment="1"/>
    <xf numFmtId="175" fontId="7" fillId="160" borderId="24" xfId="1" applyNumberFormat="1" applyFont="1" applyFill="1" applyBorder="1" applyAlignment="1"/>
    <xf numFmtId="0" fontId="9" fillId="0" borderId="26" xfId="1" applyFont="1" applyBorder="1" applyAlignment="1">
      <alignment horizontal="center"/>
    </xf>
    <xf numFmtId="0" fontId="65" fillId="0" borderId="1" xfId="1" applyFont="1" applyFill="1" applyBorder="1" applyAlignment="1">
      <alignment horizontal="center" wrapText="1"/>
    </xf>
    <xf numFmtId="165" fontId="70" fillId="82" borderId="1" xfId="1" applyNumberFormat="1" applyFont="1" applyFill="1" applyBorder="1" applyAlignment="1"/>
    <xf numFmtId="165" fontId="70" fillId="82" borderId="27" xfId="1" applyNumberFormat="1" applyFont="1" applyFill="1" applyBorder="1" applyAlignment="1"/>
    <xf numFmtId="165" fontId="44" fillId="0" borderId="26" xfId="1" applyNumberFormat="1" applyFont="1" applyBorder="1" applyAlignment="1"/>
    <xf numFmtId="165" fontId="44" fillId="0" borderId="1" xfId="1" applyNumberFormat="1" applyFont="1" applyBorder="1" applyAlignment="1"/>
    <xf numFmtId="165" fontId="70" fillId="82" borderId="3" xfId="1" applyNumberFormat="1" applyFont="1" applyFill="1" applyBorder="1" applyAlignment="1"/>
    <xf numFmtId="165" fontId="70" fillId="82" borderId="4" xfId="1" applyNumberFormat="1" applyFont="1" applyFill="1" applyBorder="1" applyAlignment="1"/>
    <xf numFmtId="175" fontId="250" fillId="0" borderId="2" xfId="1" applyNumberFormat="1" applyFont="1" applyBorder="1" applyAlignment="1"/>
    <xf numFmtId="175" fontId="250" fillId="0" borderId="3" xfId="1" applyNumberFormat="1" applyFont="1" applyBorder="1" applyAlignment="1"/>
    <xf numFmtId="175" fontId="250" fillId="0" borderId="6" xfId="1" applyNumberFormat="1" applyFont="1" applyBorder="1" applyAlignment="1"/>
    <xf numFmtId="0" fontId="1" fillId="0" borderId="28" xfId="1" applyFont="1" applyFill="1" applyBorder="1" applyAlignment="1">
      <alignment vertical="top" wrapText="1"/>
    </xf>
    <xf numFmtId="176" fontId="65" fillId="2" borderId="6" xfId="1" applyNumberFormat="1" applyFont="1" applyFill="1" applyBorder="1" applyAlignment="1">
      <alignment horizontal="centerContinuous"/>
    </xf>
    <xf numFmtId="165" fontId="65" fillId="2" borderId="3" xfId="1" applyNumberFormat="1" applyFont="1" applyFill="1" applyBorder="1" applyAlignment="1">
      <alignment horizontal="centerContinuous"/>
    </xf>
    <xf numFmtId="165" fontId="65" fillId="2" borderId="4" xfId="1" applyNumberFormat="1" applyFont="1" applyFill="1" applyBorder="1" applyAlignment="1">
      <alignment horizontal="centerContinuous"/>
    </xf>
    <xf numFmtId="165" fontId="10" fillId="0" borderId="26" xfId="1" applyNumberFormat="1" applyFont="1" applyFill="1" applyBorder="1" applyAlignment="1"/>
    <xf numFmtId="165" fontId="10" fillId="0" borderId="1" xfId="1" applyNumberFormat="1" applyFont="1" applyFill="1" applyBorder="1" applyAlignment="1"/>
    <xf numFmtId="165" fontId="10" fillId="0" borderId="27" xfId="1" applyNumberFormat="1" applyFont="1" applyFill="1" applyBorder="1" applyAlignment="1"/>
    <xf numFmtId="0" fontId="3" fillId="0" borderId="2" xfId="0" applyFont="1" applyBorder="1"/>
    <xf numFmtId="0" fontId="44" fillId="0" borderId="3" xfId="1" quotePrefix="1" applyFont="1" applyBorder="1" applyAlignment="1">
      <alignment horizontal="center" wrapText="1"/>
    </xf>
    <xf numFmtId="0" fontId="10" fillId="0" borderId="3" xfId="1" applyFont="1" applyBorder="1" applyAlignment="1"/>
    <xf numFmtId="0" fontId="10" fillId="0" borderId="4" xfId="1" applyFont="1" applyBorder="1" applyAlignment="1">
      <alignment horizontal="center"/>
    </xf>
    <xf numFmtId="0" fontId="65" fillId="2" borderId="31" xfId="1" applyFont="1" applyFill="1" applyBorder="1"/>
    <xf numFmtId="0" fontId="65" fillId="2" borderId="32" xfId="1" applyFont="1" applyFill="1" applyBorder="1" applyAlignment="1">
      <alignment horizontal="center"/>
    </xf>
    <xf numFmtId="0" fontId="65" fillId="2" borderId="32" xfId="1" applyFont="1" applyFill="1" applyBorder="1" applyAlignment="1"/>
    <xf numFmtId="175" fontId="65" fillId="2" borderId="32" xfId="1" applyNumberFormat="1" applyFont="1" applyFill="1" applyBorder="1"/>
    <xf numFmtId="0" fontId="65" fillId="2" borderId="1" xfId="1" applyFont="1" applyFill="1" applyBorder="1"/>
    <xf numFmtId="0" fontId="44" fillId="162" borderId="0" xfId="1" applyFont="1" applyFill="1" applyBorder="1" applyAlignment="1">
      <alignment horizontal="center" wrapText="1"/>
    </xf>
    <xf numFmtId="358" fontId="7" fillId="0" borderId="0" xfId="1" applyNumberFormat="1" applyFont="1" applyFill="1" applyAlignment="1">
      <alignment horizontal="center"/>
    </xf>
    <xf numFmtId="177" fontId="76" fillId="2" borderId="2" xfId="1" applyNumberFormat="1" applyFont="1" applyFill="1" applyBorder="1"/>
    <xf numFmtId="0" fontId="76" fillId="3" borderId="24" xfId="1" applyFont="1" applyFill="1" applyBorder="1" applyAlignment="1">
      <alignment horizontal="center"/>
    </xf>
    <xf numFmtId="0" fontId="77" fillId="0" borderId="25" xfId="1" applyFont="1" applyBorder="1" applyAlignment="1">
      <alignment horizontal="center"/>
    </xf>
    <xf numFmtId="164" fontId="66" fillId="0" borderId="25" xfId="1" applyNumberFormat="1" applyFont="1" applyBorder="1" applyAlignment="1"/>
    <xf numFmtId="175" fontId="80" fillId="160" borderId="25" xfId="1" applyNumberFormat="1" applyFont="1" applyFill="1" applyBorder="1" applyAlignment="1"/>
    <xf numFmtId="175" fontId="66" fillId="160" borderId="25" xfId="1" applyNumberFormat="1" applyFont="1" applyFill="1" applyBorder="1" applyAlignment="1"/>
    <xf numFmtId="175" fontId="7" fillId="160" borderId="25" xfId="1" applyNumberFormat="1" applyFont="1" applyFill="1" applyBorder="1" applyAlignment="1"/>
    <xf numFmtId="175" fontId="75" fillId="160" borderId="26" xfId="1" applyNumberFormat="1" applyFont="1" applyFill="1" applyBorder="1" applyAlignment="1"/>
    <xf numFmtId="175" fontId="75" fillId="160" borderId="27" xfId="1" applyNumberFormat="1" applyFont="1" applyFill="1" applyBorder="1" applyAlignment="1"/>
    <xf numFmtId="175" fontId="66" fillId="160" borderId="26" xfId="1" applyNumberFormat="1" applyFont="1" applyFill="1" applyBorder="1" applyAlignment="1"/>
    <xf numFmtId="175" fontId="66" fillId="160" borderId="27" xfId="1" applyNumberFormat="1" applyFont="1" applyFill="1" applyBorder="1" applyAlignment="1"/>
    <xf numFmtId="0" fontId="9" fillId="0" borderId="27" xfId="1" applyFont="1" applyBorder="1" applyAlignment="1">
      <alignment horizontal="center"/>
    </xf>
    <xf numFmtId="0" fontId="77" fillId="0" borderId="25" xfId="1" applyFont="1" applyBorder="1" applyAlignment="1">
      <alignment horizontal="center" vertical="center"/>
    </xf>
    <xf numFmtId="175" fontId="75" fillId="160" borderId="4" xfId="1" applyNumberFormat="1" applyFont="1" applyFill="1" applyBorder="1" applyAlignment="1"/>
    <xf numFmtId="181" fontId="85" fillId="0" borderId="0" xfId="1" applyNumberFormat="1" applyFont="1" applyFill="1" applyBorder="1" applyAlignment="1">
      <alignment horizontal="right"/>
    </xf>
    <xf numFmtId="175" fontId="76" fillId="2" borderId="4" xfId="1" applyNumberFormat="1" applyFont="1" applyFill="1" applyBorder="1"/>
    <xf numFmtId="176" fontId="76" fillId="2" borderId="1" xfId="1" applyNumberFormat="1" applyFont="1" applyFill="1" applyBorder="1" applyAlignment="1">
      <alignment horizontal="center"/>
    </xf>
    <xf numFmtId="0" fontId="44" fillId="162" borderId="1" xfId="1" applyFont="1" applyFill="1" applyBorder="1" applyAlignment="1">
      <alignment horizontal="center" wrapText="1"/>
    </xf>
    <xf numFmtId="175" fontId="76" fillId="3" borderId="0" xfId="1" applyNumberFormat="1" applyFont="1" applyFill="1" applyBorder="1"/>
    <xf numFmtId="175" fontId="75" fillId="3" borderId="0" xfId="1" applyNumberFormat="1" applyFont="1" applyFill="1" applyBorder="1" applyAlignment="1">
      <alignment horizontal="right"/>
    </xf>
    <xf numFmtId="0" fontId="7" fillId="3" borderId="0" xfId="1" applyFont="1" applyFill="1"/>
    <xf numFmtId="0" fontId="7" fillId="3" borderId="0" xfId="1" applyFont="1" applyFill="1" applyAlignment="1">
      <alignment vertical="center"/>
    </xf>
    <xf numFmtId="0" fontId="75" fillId="3" borderId="28" xfId="1" applyFont="1" applyFill="1" applyBorder="1"/>
    <xf numFmtId="0" fontId="75" fillId="3" borderId="25" xfId="1" applyFont="1" applyFill="1" applyBorder="1"/>
    <xf numFmtId="0" fontId="65" fillId="163" borderId="4" xfId="1" applyFont="1" applyFill="1" applyBorder="1" applyAlignment="1">
      <alignment horizontal="center" wrapText="1"/>
    </xf>
    <xf numFmtId="176" fontId="76" fillId="2" borderId="27" xfId="1" applyNumberFormat="1" applyFont="1" applyFill="1" applyBorder="1" applyAlignment="1">
      <alignment horizontal="center"/>
    </xf>
    <xf numFmtId="0" fontId="76" fillId="81" borderId="1" xfId="1" applyFont="1" applyFill="1" applyBorder="1" applyAlignment="1">
      <alignment horizontal="centerContinuous"/>
    </xf>
    <xf numFmtId="0" fontId="7" fillId="81" borderId="1" xfId="1" applyFont="1" applyFill="1" applyBorder="1" applyAlignment="1">
      <alignment horizontal="centerContinuous"/>
    </xf>
    <xf numFmtId="0" fontId="65" fillId="81" borderId="1" xfId="1" applyFont="1" applyFill="1" applyBorder="1" applyAlignment="1">
      <alignment horizontal="centerContinuous" wrapText="1"/>
    </xf>
    <xf numFmtId="176" fontId="76" fillId="2" borderId="1" xfId="1" applyNumberFormat="1" applyFont="1" applyFill="1" applyBorder="1" applyAlignment="1">
      <alignment horizontal="centerContinuous"/>
    </xf>
    <xf numFmtId="176" fontId="76" fillId="2" borderId="26" xfId="1" applyNumberFormat="1" applyFont="1" applyFill="1" applyBorder="1" applyAlignment="1">
      <alignment horizontal="centerContinuous"/>
    </xf>
    <xf numFmtId="0" fontId="68" fillId="0" borderId="0" xfId="1" applyFont="1" applyFill="1" applyBorder="1"/>
    <xf numFmtId="0" fontId="76" fillId="0" borderId="24" xfId="1" applyFont="1" applyFill="1" applyBorder="1" applyAlignment="1">
      <alignment horizontal="center"/>
    </xf>
    <xf numFmtId="0" fontId="65" fillId="0" borderId="0" xfId="1" applyFont="1" applyFill="1" applyBorder="1" applyAlignment="1">
      <alignment horizontal="center" wrapText="1"/>
    </xf>
    <xf numFmtId="165" fontId="312" fillId="2" borderId="33" xfId="1" applyNumberFormat="1" applyFont="1" applyFill="1" applyBorder="1" applyAlignment="1">
      <alignment horizontal="centerContinuous" wrapText="1"/>
    </xf>
    <xf numFmtId="165" fontId="70" fillId="0" borderId="31" xfId="1" applyNumberFormat="1" applyFont="1" applyFill="1" applyBorder="1" applyAlignment="1"/>
    <xf numFmtId="165" fontId="10" fillId="80" borderId="24" xfId="1" applyNumberFormat="1" applyFont="1" applyFill="1" applyBorder="1" applyAlignment="1"/>
    <xf numFmtId="167" fontId="70" fillId="0" borderId="24" xfId="1" applyNumberFormat="1" applyFont="1" applyFill="1" applyBorder="1" applyAlignment="1"/>
    <xf numFmtId="167" fontId="10" fillId="0" borderId="24" xfId="1" applyNumberFormat="1" applyFont="1" applyFill="1" applyBorder="1" applyAlignment="1"/>
    <xf numFmtId="165" fontId="65" fillId="2" borderId="30" xfId="1" applyNumberFormat="1" applyFont="1" applyFill="1" applyBorder="1" applyAlignment="1">
      <alignment horizontal="right"/>
    </xf>
    <xf numFmtId="0" fontId="65" fillId="3" borderId="24" xfId="1" applyFont="1" applyFill="1" applyBorder="1" applyAlignment="1">
      <alignment horizontal="center"/>
    </xf>
    <xf numFmtId="0" fontId="65" fillId="3" borderId="24" xfId="1" applyFont="1" applyFill="1" applyBorder="1"/>
    <xf numFmtId="175" fontId="65" fillId="2" borderId="2" xfId="1" applyNumberFormat="1" applyFont="1" applyFill="1" applyBorder="1"/>
    <xf numFmtId="175" fontId="65" fillId="0" borderId="31" xfId="1" applyNumberFormat="1" applyFont="1" applyFill="1" applyBorder="1" applyAlignment="1">
      <alignment horizontal="right"/>
    </xf>
    <xf numFmtId="175" fontId="70" fillId="0" borderId="24" xfId="1" applyNumberFormat="1" applyFont="1" applyFill="1" applyBorder="1" applyAlignment="1">
      <alignment horizontal="right"/>
    </xf>
    <xf numFmtId="175" fontId="70" fillId="0" borderId="26" xfId="1" applyNumberFormat="1" applyFont="1" applyFill="1" applyBorder="1" applyAlignment="1">
      <alignment horizontal="right"/>
    </xf>
    <xf numFmtId="167" fontId="10" fillId="0" borderId="26" xfId="1" applyNumberFormat="1" applyFont="1" applyFill="1" applyBorder="1" applyAlignment="1"/>
    <xf numFmtId="165" fontId="10" fillId="0" borderId="6" xfId="1" applyNumberFormat="1" applyFont="1" applyFill="1" applyBorder="1" applyAlignment="1"/>
    <xf numFmtId="165" fontId="10" fillId="0" borderId="29" xfId="1" applyNumberFormat="1" applyFont="1" applyFill="1" applyBorder="1" applyAlignment="1"/>
    <xf numFmtId="165" fontId="10" fillId="3" borderId="28" xfId="822" applyNumberFormat="1" applyFont="1" applyFill="1" applyBorder="1" applyAlignment="1"/>
    <xf numFmtId="165" fontId="10" fillId="0" borderId="28" xfId="822" applyNumberFormat="1" applyFont="1" applyFill="1" applyBorder="1" applyAlignment="1"/>
    <xf numFmtId="165" fontId="10" fillId="0" borderId="28" xfId="1" applyNumberFormat="1" applyFont="1" applyBorder="1" applyAlignment="1"/>
    <xf numFmtId="165" fontId="65" fillId="2" borderId="6" xfId="1" applyNumberFormat="1" applyFont="1" applyFill="1" applyBorder="1" applyAlignment="1">
      <alignment horizontal="right"/>
    </xf>
    <xf numFmtId="165" fontId="10" fillId="0" borderId="2" xfId="1" applyNumberFormat="1" applyFont="1" applyFill="1" applyBorder="1" applyAlignment="1"/>
    <xf numFmtId="165" fontId="10" fillId="0" borderId="31" xfId="1" applyNumberFormat="1" applyFont="1" applyFill="1" applyBorder="1" applyAlignment="1"/>
    <xf numFmtId="165" fontId="10" fillId="0" borderId="32" xfId="1" applyNumberFormat="1" applyFont="1" applyFill="1" applyBorder="1" applyAlignment="1"/>
    <xf numFmtId="0" fontId="44" fillId="0" borderId="25" xfId="1" applyFont="1" applyFill="1" applyBorder="1"/>
    <xf numFmtId="165" fontId="65" fillId="0" borderId="28" xfId="1" applyNumberFormat="1" applyFont="1" applyFill="1" applyBorder="1" applyAlignment="1">
      <alignment horizontal="right"/>
    </xf>
    <xf numFmtId="167" fontId="70" fillId="0" borderId="0" xfId="1" applyNumberFormat="1" applyFont="1" applyBorder="1" applyAlignment="1"/>
    <xf numFmtId="175" fontId="65" fillId="3" borderId="0" xfId="1" applyNumberFormat="1" applyFont="1" applyFill="1" applyBorder="1"/>
    <xf numFmtId="175" fontId="65" fillId="3" borderId="0" xfId="1" applyNumberFormat="1" applyFont="1" applyFill="1" applyBorder="1" applyAlignment="1">
      <alignment horizontal="right"/>
    </xf>
    <xf numFmtId="167" fontId="70" fillId="3" borderId="0" xfId="1" applyNumberFormat="1" applyFont="1" applyFill="1" applyBorder="1" applyAlignment="1"/>
    <xf numFmtId="175" fontId="66" fillId="3" borderId="0" xfId="1" applyNumberFormat="1" applyFont="1" applyFill="1" applyBorder="1" applyAlignment="1">
      <alignment horizontal="right"/>
    </xf>
    <xf numFmtId="177" fontId="76" fillId="3" borderId="0" xfId="1" applyNumberFormat="1" applyFont="1" applyFill="1" applyBorder="1"/>
    <xf numFmtId="175" fontId="85" fillId="3" borderId="0" xfId="1" applyNumberFormat="1" applyFont="1" applyFill="1" applyBorder="1" applyAlignment="1">
      <alignment horizontal="right"/>
    </xf>
    <xf numFmtId="175" fontId="75" fillId="0" borderId="6" xfId="1" applyNumberFormat="1" applyFont="1" applyBorder="1" applyAlignment="1"/>
    <xf numFmtId="164" fontId="66" fillId="0" borderId="28" xfId="1" applyNumberFormat="1" applyFont="1" applyBorder="1" applyAlignment="1"/>
    <xf numFmtId="0" fontId="75" fillId="3" borderId="28" xfId="1" quotePrefix="1" applyFont="1" applyFill="1" applyBorder="1" applyAlignment="1">
      <alignment horizontal="center"/>
    </xf>
    <xf numFmtId="175" fontId="7" fillId="3" borderId="24" xfId="1" applyNumberFormat="1" applyFont="1" applyFill="1" applyBorder="1" applyAlignment="1"/>
    <xf numFmtId="175" fontId="75" fillId="0" borderId="2" xfId="1" applyNumberFormat="1" applyFont="1" applyBorder="1" applyAlignment="1"/>
    <xf numFmtId="175" fontId="75" fillId="0" borderId="2" xfId="1" applyNumberFormat="1" applyFont="1" applyFill="1" applyBorder="1" applyAlignment="1"/>
    <xf numFmtId="175" fontId="66" fillId="82" borderId="24" xfId="1" applyNumberFormat="1" applyFont="1" applyFill="1" applyBorder="1" applyAlignment="1"/>
    <xf numFmtId="175" fontId="75" fillId="82" borderId="2" xfId="1" applyNumberFormat="1" applyFont="1" applyFill="1" applyBorder="1" applyAlignment="1"/>
    <xf numFmtId="175" fontId="44" fillId="3" borderId="0" xfId="1" applyNumberFormat="1" applyFont="1" applyFill="1" applyBorder="1"/>
    <xf numFmtId="175" fontId="44" fillId="3" borderId="0" xfId="1" applyNumberFormat="1" applyFont="1" applyFill="1" applyBorder="1" applyAlignment="1">
      <alignment horizontal="right"/>
    </xf>
    <xf numFmtId="165" fontId="44" fillId="3" borderId="0" xfId="1" applyNumberFormat="1" applyFont="1" applyFill="1" applyBorder="1" applyAlignment="1">
      <alignment horizontal="right"/>
    </xf>
    <xf numFmtId="175" fontId="75" fillId="0" borderId="26" xfId="1" applyNumberFormat="1" applyFont="1" applyFill="1" applyBorder="1" applyAlignment="1"/>
    <xf numFmtId="175" fontId="75" fillId="0" borderId="27" xfId="1" applyNumberFormat="1" applyFont="1" applyFill="1" applyBorder="1" applyAlignment="1"/>
    <xf numFmtId="175" fontId="80" fillId="160" borderId="28" xfId="1" applyNumberFormat="1" applyFont="1" applyFill="1" applyBorder="1" applyAlignment="1"/>
    <xf numFmtId="175" fontId="66" fillId="160" borderId="28" xfId="1" applyNumberFormat="1" applyFont="1" applyFill="1" applyBorder="1" applyAlignment="1"/>
    <xf numFmtId="176" fontId="65" fillId="2" borderId="3" xfId="1" applyNumberFormat="1" applyFont="1" applyFill="1" applyBorder="1" applyAlignment="1">
      <alignment horizontal="left"/>
    </xf>
    <xf numFmtId="165" fontId="7" fillId="0" borderId="0" xfId="1" applyNumberFormat="1" applyFont="1" applyBorder="1" applyAlignment="1"/>
    <xf numFmtId="165" fontId="7" fillId="0" borderId="0" xfId="1" applyNumberFormat="1" applyFont="1" applyFill="1" applyBorder="1" applyAlignment="1"/>
    <xf numFmtId="165" fontId="7" fillId="0" borderId="3" xfId="1" applyNumberFormat="1" applyFont="1" applyBorder="1" applyAlignment="1"/>
    <xf numFmtId="165" fontId="7" fillId="0" borderId="3" xfId="1" applyNumberFormat="1" applyFont="1" applyFill="1" applyBorder="1" applyAlignment="1"/>
    <xf numFmtId="165" fontId="7" fillId="0" borderId="32" xfId="1" applyNumberFormat="1" applyFont="1" applyBorder="1" applyAlignment="1"/>
    <xf numFmtId="0" fontId="65" fillId="161" borderId="1" xfId="1" applyFont="1" applyFill="1" applyBorder="1" applyAlignment="1">
      <alignment horizontal="center"/>
    </xf>
    <xf numFmtId="0" fontId="0" fillId="0" borderId="0" xfId="1" applyFont="1" applyFill="1" applyAlignment="1">
      <alignment horizontal="center"/>
    </xf>
    <xf numFmtId="0" fontId="65" fillId="163" borderId="1" xfId="1" applyFont="1" applyFill="1" applyBorder="1" applyAlignment="1">
      <alignment horizontal="center"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0" fontId="65" fillId="0" borderId="0" xfId="1" applyFont="1" applyFill="1" applyBorder="1" applyAlignment="1">
      <alignment horizontal="center" wrapText="1"/>
    </xf>
    <xf numFmtId="176" fontId="76" fillId="2" borderId="3" xfId="1" applyNumberFormat="1" applyFont="1" applyFill="1" applyBorder="1" applyAlignment="1">
      <alignment horizontal="center"/>
    </xf>
    <xf numFmtId="0" fontId="76" fillId="163" borderId="2" xfId="1" applyFont="1" applyFill="1" applyBorder="1" applyAlignment="1">
      <alignment horizontal="center" wrapText="1"/>
    </xf>
    <xf numFmtId="0" fontId="76" fillId="163" borderId="3" xfId="1" applyFont="1" applyFill="1" applyBorder="1" applyAlignment="1">
      <alignment horizontal="center" wrapText="1"/>
    </xf>
  </cellXfs>
  <cellStyles count="51785">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 xfId="51784"/>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200025</xdr:colOff>
      <xdr:row>15</xdr:row>
      <xdr:rowOff>85725</xdr:rowOff>
    </xdr:from>
    <xdr:to>
      <xdr:col>36</xdr:col>
      <xdr:colOff>57150</xdr:colOff>
      <xdr:row>16</xdr:row>
      <xdr:rowOff>76200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14011275" y="345757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200025</xdr:colOff>
      <xdr:row>16</xdr:row>
      <xdr:rowOff>190500</xdr:rowOff>
    </xdr:from>
    <xdr:to>
      <xdr:col>36</xdr:col>
      <xdr:colOff>57150</xdr:colOff>
      <xdr:row>18</xdr:row>
      <xdr:rowOff>85725</xdr:rowOff>
    </xdr:to>
    <xdr:sp macro="" textlink="">
      <xdr:nvSpPr>
        <xdr:cNvPr id="7" name="Flowchart: Connector 6">
          <a:extLst>
            <a:ext uri="{FF2B5EF4-FFF2-40B4-BE49-F238E27FC236}">
              <a16:creationId xmlns:a16="http://schemas.microsoft.com/office/drawing/2014/main" id="{35C2B9C2-F5BB-4CD7-A81F-1B5948C06689}"/>
            </a:ext>
          </a:extLst>
        </xdr:cNvPr>
        <xdr:cNvSpPr/>
      </xdr:nvSpPr>
      <xdr:spPr>
        <a:xfrm>
          <a:off x="14011275" y="3914775"/>
          <a:ext cx="3810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228600</xdr:colOff>
      <xdr:row>26</xdr:row>
      <xdr:rowOff>171450</xdr:rowOff>
    </xdr:from>
    <xdr:to>
      <xdr:col>36</xdr:col>
      <xdr:colOff>85725</xdr:colOff>
      <xdr:row>28</xdr:row>
      <xdr:rowOff>85725</xdr:rowOff>
    </xdr:to>
    <xdr:sp macro="" textlink="">
      <xdr:nvSpPr>
        <xdr:cNvPr id="11" name="Flowchart: Connector 10">
          <a:extLst>
            <a:ext uri="{FF2B5EF4-FFF2-40B4-BE49-F238E27FC236}">
              <a16:creationId xmlns:a16="http://schemas.microsoft.com/office/drawing/2014/main" id="{4B4EA3A2-3543-4C88-82F6-A2ED9EB7D9AA}"/>
            </a:ext>
          </a:extLst>
        </xdr:cNvPr>
        <xdr:cNvSpPr/>
      </xdr:nvSpPr>
      <xdr:spPr>
        <a:xfrm>
          <a:off x="14039850" y="547687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200025</xdr:colOff>
      <xdr:row>37</xdr:row>
      <xdr:rowOff>123825</xdr:rowOff>
    </xdr:from>
    <xdr:to>
      <xdr:col>36</xdr:col>
      <xdr:colOff>57150</xdr:colOff>
      <xdr:row>40</xdr:row>
      <xdr:rowOff>38100</xdr:rowOff>
    </xdr:to>
    <xdr:sp macro="" textlink="">
      <xdr:nvSpPr>
        <xdr:cNvPr id="12" name="Flowchart: Connector 11">
          <a:extLst>
            <a:ext uri="{FF2B5EF4-FFF2-40B4-BE49-F238E27FC236}">
              <a16:creationId xmlns:a16="http://schemas.microsoft.com/office/drawing/2014/main" id="{4395A3A1-44D8-4A9C-B205-1DA97FFF4746}"/>
            </a:ext>
          </a:extLst>
        </xdr:cNvPr>
        <xdr:cNvSpPr/>
      </xdr:nvSpPr>
      <xdr:spPr>
        <a:xfrm>
          <a:off x="14011275" y="7143750"/>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200025</xdr:colOff>
      <xdr:row>40</xdr:row>
      <xdr:rowOff>47625</xdr:rowOff>
    </xdr:from>
    <xdr:to>
      <xdr:col>36</xdr:col>
      <xdr:colOff>57150</xdr:colOff>
      <xdr:row>42</xdr:row>
      <xdr:rowOff>104775</xdr:rowOff>
    </xdr:to>
    <xdr:sp macro="" textlink="">
      <xdr:nvSpPr>
        <xdr:cNvPr id="6" name="Flowchart: Connector 5">
          <a:extLst>
            <a:ext uri="{FF2B5EF4-FFF2-40B4-BE49-F238E27FC236}">
              <a16:creationId xmlns:a16="http://schemas.microsoft.com/office/drawing/2014/main" id="{46C968F6-4AC1-4FF2-8D90-52ED623147A4}"/>
            </a:ext>
          </a:extLst>
        </xdr:cNvPr>
        <xdr:cNvSpPr/>
      </xdr:nvSpPr>
      <xdr:spPr>
        <a:xfrm>
          <a:off x="14011275" y="749617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201705</xdr:colOff>
      <xdr:row>15</xdr:row>
      <xdr:rowOff>352425</xdr:rowOff>
    </xdr:from>
    <xdr:to>
      <xdr:col>36</xdr:col>
      <xdr:colOff>100292</xdr:colOff>
      <xdr:row>16</xdr:row>
      <xdr:rowOff>145676</xdr:rowOff>
    </xdr:to>
    <xdr:sp macro="" textlink="">
      <xdr:nvSpPr>
        <xdr:cNvPr id="7" name="Flowchart: Connector 6">
          <a:extLst>
            <a:ext uri="{FF2B5EF4-FFF2-40B4-BE49-F238E27FC236}">
              <a16:creationId xmlns:a16="http://schemas.microsoft.com/office/drawing/2014/main" id="{CFAF29E8-3231-452F-9AD1-16854DEA4906}"/>
            </a:ext>
          </a:extLst>
        </xdr:cNvPr>
        <xdr:cNvSpPr/>
      </xdr:nvSpPr>
      <xdr:spPr>
        <a:xfrm>
          <a:off x="15766676" y="3646954"/>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35</xdr:col>
      <xdr:colOff>201707</xdr:colOff>
      <xdr:row>16</xdr:row>
      <xdr:rowOff>493062</xdr:rowOff>
    </xdr:from>
    <xdr:to>
      <xdr:col>36</xdr:col>
      <xdr:colOff>100294</xdr:colOff>
      <xdr:row>18</xdr:row>
      <xdr:rowOff>140637</xdr:rowOff>
    </xdr:to>
    <xdr:sp macro="" textlink="">
      <xdr:nvSpPr>
        <xdr:cNvPr id="6" name="Flowchart: Connector 5">
          <a:extLst>
            <a:ext uri="{FF2B5EF4-FFF2-40B4-BE49-F238E27FC236}">
              <a16:creationId xmlns:a16="http://schemas.microsoft.com/office/drawing/2014/main" id="{92841E90-2A36-4379-85BC-6C840C668BD3}"/>
            </a:ext>
          </a:extLst>
        </xdr:cNvPr>
        <xdr:cNvSpPr/>
      </xdr:nvSpPr>
      <xdr:spPr>
        <a:xfrm>
          <a:off x="15766678" y="4403915"/>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35</xdr:col>
      <xdr:colOff>219634</xdr:colOff>
      <xdr:row>32</xdr:row>
      <xdr:rowOff>235884</xdr:rowOff>
    </xdr:from>
    <xdr:to>
      <xdr:col>36</xdr:col>
      <xdr:colOff>118221</xdr:colOff>
      <xdr:row>34</xdr:row>
      <xdr:rowOff>62753</xdr:rowOff>
    </xdr:to>
    <xdr:sp macro="" textlink="">
      <xdr:nvSpPr>
        <xdr:cNvPr id="4" name="Flowchart: Connector 3">
          <a:extLst>
            <a:ext uri="{FF2B5EF4-FFF2-40B4-BE49-F238E27FC236}">
              <a16:creationId xmlns:a16="http://schemas.microsoft.com/office/drawing/2014/main" id="{9B7C065E-7CAF-49BA-BEC4-DA455699BDE4}"/>
            </a:ext>
          </a:extLst>
        </xdr:cNvPr>
        <xdr:cNvSpPr/>
      </xdr:nvSpPr>
      <xdr:spPr>
        <a:xfrm>
          <a:off x="15784605" y="7374031"/>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34</xdr:col>
      <xdr:colOff>248769</xdr:colOff>
      <xdr:row>32</xdr:row>
      <xdr:rowOff>242608</xdr:rowOff>
    </xdr:from>
    <xdr:to>
      <xdr:col>35</xdr:col>
      <xdr:colOff>147355</xdr:colOff>
      <xdr:row>34</xdr:row>
      <xdr:rowOff>69477</xdr:rowOff>
    </xdr:to>
    <xdr:sp macro="" textlink="">
      <xdr:nvSpPr>
        <xdr:cNvPr id="5" name="Flowchart: Connector 4">
          <a:extLst>
            <a:ext uri="{FF2B5EF4-FFF2-40B4-BE49-F238E27FC236}">
              <a16:creationId xmlns:a16="http://schemas.microsoft.com/office/drawing/2014/main" id="{F640FCEA-0989-4E39-B2B1-C984BB2036D2}"/>
            </a:ext>
          </a:extLst>
        </xdr:cNvPr>
        <xdr:cNvSpPr/>
      </xdr:nvSpPr>
      <xdr:spPr>
        <a:xfrm>
          <a:off x="15197416" y="7380755"/>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34</xdr:col>
      <xdr:colOff>210669</xdr:colOff>
      <xdr:row>36</xdr:row>
      <xdr:rowOff>47625</xdr:rowOff>
    </xdr:from>
    <xdr:to>
      <xdr:col>35</xdr:col>
      <xdr:colOff>109255</xdr:colOff>
      <xdr:row>38</xdr:row>
      <xdr:rowOff>98612</xdr:rowOff>
    </xdr:to>
    <xdr:sp macro="" textlink="">
      <xdr:nvSpPr>
        <xdr:cNvPr id="8" name="Flowchart: Connector 7">
          <a:extLst>
            <a:ext uri="{FF2B5EF4-FFF2-40B4-BE49-F238E27FC236}">
              <a16:creationId xmlns:a16="http://schemas.microsoft.com/office/drawing/2014/main" id="{0D87DBB4-2AC4-4241-8983-938EFFAF1119}"/>
            </a:ext>
          </a:extLst>
        </xdr:cNvPr>
        <xdr:cNvSpPr/>
      </xdr:nvSpPr>
      <xdr:spPr>
        <a:xfrm>
          <a:off x="15159316" y="8250331"/>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35</xdr:col>
      <xdr:colOff>217392</xdr:colOff>
      <xdr:row>36</xdr:row>
      <xdr:rowOff>65555</xdr:rowOff>
    </xdr:from>
    <xdr:to>
      <xdr:col>36</xdr:col>
      <xdr:colOff>115979</xdr:colOff>
      <xdr:row>39</xdr:row>
      <xdr:rowOff>15689</xdr:rowOff>
    </xdr:to>
    <xdr:sp macro="" textlink="">
      <xdr:nvSpPr>
        <xdr:cNvPr id="9" name="Flowchart: Connector 8">
          <a:extLst>
            <a:ext uri="{FF2B5EF4-FFF2-40B4-BE49-F238E27FC236}">
              <a16:creationId xmlns:a16="http://schemas.microsoft.com/office/drawing/2014/main" id="{E4AB8635-9B89-46F8-B23D-8C1D16D0F84D}"/>
            </a:ext>
          </a:extLst>
        </xdr:cNvPr>
        <xdr:cNvSpPr/>
      </xdr:nvSpPr>
      <xdr:spPr>
        <a:xfrm>
          <a:off x="15782363" y="8268261"/>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WVD8V5IU\2017-18_NGGT_Revenue_Return_Model%20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5a TO PARCA Input"/>
      <sheetName val="R6 TO Base revenue"/>
      <sheetName val="R7 TO pass through"/>
      <sheetName val="R8 TO Output incentives"/>
      <sheetName val="R9 TO Innovation incentive"/>
      <sheetName val="R10 TO Correction"/>
      <sheetName val="R11 TO PARCA"/>
      <sheetName val="R12 TO MAR"/>
      <sheetName val="R13 Excluded Revenue"/>
      <sheetName val="R14 Rec to Stat Ac"/>
      <sheetName val="R15 SO Base Revenue"/>
      <sheetName val="R16 SO Constraint Management"/>
      <sheetName val="R17 SO TSS"/>
      <sheetName val="R18 SO Legacy Permits"/>
      <sheetName val="R19 SO External Cost Incentives"/>
      <sheetName val="R20 SO Correction (SOK)"/>
      <sheetName val="R21 SO MAR"/>
    </sheetNames>
    <sheetDataSet>
      <sheetData sheetId="0"/>
      <sheetData sheetId="1"/>
      <sheetData sheetId="2"/>
      <sheetData sheetId="3"/>
      <sheetData sheetId="4">
        <row r="41">
          <cell r="F41">
            <v>89.385000000000005</v>
          </cell>
          <cell r="G41">
            <v>82.067645929999998</v>
          </cell>
          <cell r="H41">
            <v>75.023685790000002</v>
          </cell>
          <cell r="I41">
            <v>67.37787492999999</v>
          </cell>
          <cell r="J41">
            <v>83.400204779999996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0">
          <cell r="J30">
            <v>194.70227499999999</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4"/>
  <sheetViews>
    <sheetView showGridLines="0" tabSelected="1" zoomScaleNormal="100" workbookViewId="0"/>
  </sheetViews>
  <sheetFormatPr defaultRowHeight="12.75"/>
  <cols>
    <col min="1" max="1" width="5" style="1" customWidth="1"/>
    <col min="2" max="2" width="9.140625" style="1" customWidth="1"/>
    <col min="3" max="16384" width="9.140625" style="1"/>
  </cols>
  <sheetData>
    <row r="1" spans="2:2">
      <c r="B1" s="3" t="s">
        <v>122</v>
      </c>
    </row>
    <row r="4" spans="2:2">
      <c r="B4" s="3" t="s">
        <v>238</v>
      </c>
    </row>
    <row r="5" spans="2:2">
      <c r="B5" s="2"/>
    </row>
    <row r="6" spans="2:2">
      <c r="B6" s="2" t="s">
        <v>225</v>
      </c>
    </row>
    <row r="7" spans="2:2">
      <c r="B7" s="2" t="s">
        <v>239</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205</v>
      </c>
    </row>
    <row r="17" spans="2:3" ht="30.75" customHeight="1">
      <c r="B17" s="7" t="s">
        <v>204</v>
      </c>
    </row>
    <row r="18" spans="2:3" ht="24" customHeight="1">
      <c r="B18" s="2" t="s">
        <v>179</v>
      </c>
    </row>
    <row r="19" spans="2:3">
      <c r="B19" s="3" t="s">
        <v>123</v>
      </c>
    </row>
    <row r="20" spans="2: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203</v>
      </c>
    </row>
    <row r="29" spans="2:3">
      <c r="B29" s="4"/>
    </row>
    <row r="30" spans="2:3" ht="15" customHeight="1">
      <c r="B30" s="4"/>
    </row>
    <row r="31" spans="2:3">
      <c r="B31" s="3" t="s">
        <v>128</v>
      </c>
    </row>
    <row r="32" spans="2:3">
      <c r="B32" s="2"/>
    </row>
    <row r="33" spans="2:3">
      <c r="B33" s="2" t="s">
        <v>129</v>
      </c>
    </row>
    <row r="34" spans="2:3">
      <c r="B34" s="2"/>
    </row>
    <row r="35" spans="2:3">
      <c r="B35" s="5" t="s">
        <v>223</v>
      </c>
    </row>
    <row r="36" spans="2:3">
      <c r="B36" s="5" t="s">
        <v>224</v>
      </c>
    </row>
    <row r="37" spans="2:3">
      <c r="B37" s="5"/>
    </row>
    <row r="38" spans="2:3">
      <c r="B38" s="3" t="s">
        <v>165</v>
      </c>
    </row>
    <row r="39" spans="2: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c r="B52" s="3" t="s">
        <v>166</v>
      </c>
    </row>
    <row r="53" spans="2:4">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Q94"/>
  <sheetViews>
    <sheetView showGridLines="0" zoomScaleNormal="100" workbookViewId="0">
      <pane xSplit="6" ySplit="11" topLeftCell="K12" activePane="bottomRight" state="frozen"/>
      <selection pane="topRight" activeCell="G1" sqref="G1"/>
      <selection pane="bottomLeft" activeCell="A12" sqref="A12"/>
      <selection pane="bottomRight"/>
    </sheetView>
  </sheetViews>
  <sheetFormatPr defaultRowHeight="11.25"/>
  <cols>
    <col min="1" max="1" width="3.5703125" style="14" customWidth="1"/>
    <col min="2" max="2" width="4.5703125" style="14" customWidth="1"/>
    <col min="3" max="3" width="34.85546875" style="14" customWidth="1"/>
    <col min="4" max="4" width="13.85546875" style="23" customWidth="1"/>
    <col min="5" max="5" width="7.42578125" style="22" customWidth="1"/>
    <col min="6" max="6" width="7.5703125" style="23" customWidth="1"/>
    <col min="7" max="8" width="8.5703125" style="23" hidden="1" customWidth="1"/>
    <col min="9" max="9" width="7" style="23" hidden="1" customWidth="1"/>
    <col min="10" max="10" width="9" style="23" hidden="1" customWidth="1"/>
    <col min="11" max="11" width="8.42578125" style="23" customWidth="1"/>
    <col min="12" max="12" width="8.85546875" style="23" customWidth="1"/>
    <col min="13" max="14" width="8.140625" style="23" customWidth="1"/>
    <col min="15" max="16" width="7.7109375" style="23" customWidth="1"/>
    <col min="17" max="17" width="4" style="23" customWidth="1"/>
    <col min="18" max="19" width="8.5703125" style="14" hidden="1" customWidth="1"/>
    <col min="20" max="20" width="12" style="24" hidden="1" customWidth="1"/>
    <col min="21" max="21" width="9.85546875" style="24" hidden="1" customWidth="1"/>
    <col min="22" max="22" width="9.7109375" style="24" customWidth="1"/>
    <col min="23" max="23" width="8.85546875" style="24" customWidth="1"/>
    <col min="24" max="24" width="9" style="14" customWidth="1"/>
    <col min="25" max="25" width="8.28515625" style="14" customWidth="1"/>
    <col min="26" max="27" width="7.7109375" style="14" customWidth="1"/>
    <col min="28" max="28" width="5.28515625" style="26" bestFit="1" customWidth="1"/>
    <col min="29" max="30" width="8.5703125" style="26" hidden="1" customWidth="1"/>
    <col min="31" max="31" width="14.140625" style="14" hidden="1" customWidth="1"/>
    <col min="32" max="32" width="9.85546875" style="14" hidden="1" customWidth="1"/>
    <col min="33" max="33" width="9" style="14" customWidth="1"/>
    <col min="34" max="34" width="8.42578125" style="14" customWidth="1"/>
    <col min="35" max="35" width="8.28515625" style="14" customWidth="1"/>
    <col min="36" max="36" width="7.85546875" style="14" customWidth="1"/>
    <col min="37" max="38" width="7.85546875" style="14" bestFit="1" customWidth="1"/>
    <col min="39" max="39" width="5.7109375" style="14" customWidth="1"/>
    <col min="40" max="40" width="54.42578125" style="14" customWidth="1"/>
    <col min="41" max="41" width="9.140625" style="14"/>
    <col min="42" max="42" width="70.7109375" style="14" customWidth="1"/>
    <col min="43" max="214" width="9.140625" style="14"/>
    <col min="215" max="215" width="1.7109375" style="14" customWidth="1"/>
    <col min="216" max="216" width="28.5703125" style="14" customWidth="1"/>
    <col min="217" max="217" width="8.42578125" style="14" customWidth="1"/>
    <col min="218" max="218" width="7.5703125" style="14" customWidth="1"/>
    <col min="219" max="226" width="12" style="14" customWidth="1"/>
    <col min="227" max="227" width="1.7109375" style="14" customWidth="1"/>
    <col min="228" max="228" width="9.140625" style="14"/>
    <col min="229" max="262" width="9.140625" style="14" customWidth="1"/>
    <col min="263" max="470" width="9.140625" style="14"/>
    <col min="471" max="471" width="1.7109375" style="14" customWidth="1"/>
    <col min="472" max="472" width="28.5703125" style="14" customWidth="1"/>
    <col min="473" max="473" width="8.42578125" style="14" customWidth="1"/>
    <col min="474" max="474" width="7.5703125" style="14" customWidth="1"/>
    <col min="475" max="482" width="12" style="14" customWidth="1"/>
    <col min="483" max="483" width="1.7109375" style="14" customWidth="1"/>
    <col min="484" max="484" width="9.140625" style="14"/>
    <col min="485" max="518" width="9.140625" style="14" customWidth="1"/>
    <col min="519" max="726" width="9.140625" style="14"/>
    <col min="727" max="727" width="1.7109375" style="14" customWidth="1"/>
    <col min="728" max="728" width="28.5703125" style="14" customWidth="1"/>
    <col min="729" max="729" width="8.42578125" style="14" customWidth="1"/>
    <col min="730" max="730" width="7.5703125" style="14" customWidth="1"/>
    <col min="731" max="738" width="12" style="14" customWidth="1"/>
    <col min="739" max="739" width="1.7109375" style="14" customWidth="1"/>
    <col min="740" max="740" width="9.140625" style="14"/>
    <col min="741" max="774" width="9.140625" style="14" customWidth="1"/>
    <col min="775" max="982" width="9.140625" style="14"/>
    <col min="983" max="983" width="1.7109375" style="14" customWidth="1"/>
    <col min="984" max="984" width="28.5703125" style="14" customWidth="1"/>
    <col min="985" max="985" width="8.42578125" style="14" customWidth="1"/>
    <col min="986" max="986" width="7.5703125" style="14" customWidth="1"/>
    <col min="987" max="994" width="12" style="14" customWidth="1"/>
    <col min="995" max="995" width="1.7109375" style="14" customWidth="1"/>
    <col min="996" max="996" width="9.140625" style="14"/>
    <col min="997" max="1030" width="9.140625" style="14" customWidth="1"/>
    <col min="1031" max="1238" width="9.140625" style="14"/>
    <col min="1239" max="1239" width="1.7109375" style="14" customWidth="1"/>
    <col min="1240" max="1240" width="28.5703125" style="14" customWidth="1"/>
    <col min="1241" max="1241" width="8.42578125" style="14" customWidth="1"/>
    <col min="1242" max="1242" width="7.5703125" style="14" customWidth="1"/>
    <col min="1243" max="1250" width="12" style="14" customWidth="1"/>
    <col min="1251" max="1251" width="1.7109375" style="14" customWidth="1"/>
    <col min="1252" max="1252" width="9.140625" style="14"/>
    <col min="1253" max="1286" width="9.140625" style="14" customWidth="1"/>
    <col min="1287" max="1494" width="9.140625" style="14"/>
    <col min="1495" max="1495" width="1.7109375" style="14" customWidth="1"/>
    <col min="1496" max="1496" width="28.5703125" style="14" customWidth="1"/>
    <col min="1497" max="1497" width="8.42578125" style="14" customWidth="1"/>
    <col min="1498" max="1498" width="7.5703125" style="14" customWidth="1"/>
    <col min="1499" max="1506" width="12" style="14" customWidth="1"/>
    <col min="1507" max="1507" width="1.7109375" style="14" customWidth="1"/>
    <col min="1508" max="1508" width="9.140625" style="14"/>
    <col min="1509" max="1542" width="9.140625" style="14" customWidth="1"/>
    <col min="1543" max="1750" width="9.140625" style="14"/>
    <col min="1751" max="1751" width="1.7109375" style="14" customWidth="1"/>
    <col min="1752" max="1752" width="28.5703125" style="14" customWidth="1"/>
    <col min="1753" max="1753" width="8.42578125" style="14" customWidth="1"/>
    <col min="1754" max="1754" width="7.5703125" style="14" customWidth="1"/>
    <col min="1755" max="1762" width="12" style="14" customWidth="1"/>
    <col min="1763" max="1763" width="1.7109375" style="14" customWidth="1"/>
    <col min="1764" max="1764" width="9.140625" style="14"/>
    <col min="1765" max="1798" width="9.140625" style="14" customWidth="1"/>
    <col min="1799" max="2006" width="9.140625" style="14"/>
    <col min="2007" max="2007" width="1.7109375" style="14" customWidth="1"/>
    <col min="2008" max="2008" width="28.5703125" style="14" customWidth="1"/>
    <col min="2009" max="2009" width="8.42578125" style="14" customWidth="1"/>
    <col min="2010" max="2010" width="7.5703125" style="14" customWidth="1"/>
    <col min="2011" max="2018" width="12" style="14" customWidth="1"/>
    <col min="2019" max="2019" width="1.7109375" style="14" customWidth="1"/>
    <col min="2020" max="2020" width="9.140625" style="14"/>
    <col min="2021" max="2054" width="9.140625" style="14" customWidth="1"/>
    <col min="2055" max="2262" width="9.140625" style="14"/>
    <col min="2263" max="2263" width="1.7109375" style="14" customWidth="1"/>
    <col min="2264" max="2264" width="28.5703125" style="14" customWidth="1"/>
    <col min="2265" max="2265" width="8.42578125" style="14" customWidth="1"/>
    <col min="2266" max="2266" width="7.5703125" style="14" customWidth="1"/>
    <col min="2267" max="2274" width="12" style="14" customWidth="1"/>
    <col min="2275" max="2275" width="1.7109375" style="14" customWidth="1"/>
    <col min="2276" max="2276" width="9.140625" style="14"/>
    <col min="2277" max="2310" width="9.140625" style="14" customWidth="1"/>
    <col min="2311" max="2518" width="9.140625" style="14"/>
    <col min="2519" max="2519" width="1.7109375" style="14" customWidth="1"/>
    <col min="2520" max="2520" width="28.5703125" style="14" customWidth="1"/>
    <col min="2521" max="2521" width="8.42578125" style="14" customWidth="1"/>
    <col min="2522" max="2522" width="7.5703125" style="14" customWidth="1"/>
    <col min="2523" max="2530" width="12" style="14" customWidth="1"/>
    <col min="2531" max="2531" width="1.7109375" style="14" customWidth="1"/>
    <col min="2532" max="2532" width="9.140625" style="14"/>
    <col min="2533" max="2566" width="9.140625" style="14" customWidth="1"/>
    <col min="2567" max="2774" width="9.140625" style="14"/>
    <col min="2775" max="2775" width="1.7109375" style="14" customWidth="1"/>
    <col min="2776" max="2776" width="28.5703125" style="14" customWidth="1"/>
    <col min="2777" max="2777" width="8.42578125" style="14" customWidth="1"/>
    <col min="2778" max="2778" width="7.5703125" style="14" customWidth="1"/>
    <col min="2779" max="2786" width="12" style="14" customWidth="1"/>
    <col min="2787" max="2787" width="1.7109375" style="14" customWidth="1"/>
    <col min="2788" max="2788" width="9.140625" style="14"/>
    <col min="2789" max="2822" width="9.140625" style="14" customWidth="1"/>
    <col min="2823" max="3030" width="9.140625" style="14"/>
    <col min="3031" max="3031" width="1.7109375" style="14" customWidth="1"/>
    <col min="3032" max="3032" width="28.5703125" style="14" customWidth="1"/>
    <col min="3033" max="3033" width="8.42578125" style="14" customWidth="1"/>
    <col min="3034" max="3034" width="7.5703125" style="14" customWidth="1"/>
    <col min="3035" max="3042" width="12" style="14" customWidth="1"/>
    <col min="3043" max="3043" width="1.7109375" style="14" customWidth="1"/>
    <col min="3044" max="3044" width="9.140625" style="14"/>
    <col min="3045" max="3078" width="9.140625" style="14" customWidth="1"/>
    <col min="3079" max="3286" width="9.140625" style="14"/>
    <col min="3287" max="3287" width="1.7109375" style="14" customWidth="1"/>
    <col min="3288" max="3288" width="28.5703125" style="14" customWidth="1"/>
    <col min="3289" max="3289" width="8.42578125" style="14" customWidth="1"/>
    <col min="3290" max="3290" width="7.5703125" style="14" customWidth="1"/>
    <col min="3291" max="3298" width="12" style="14" customWidth="1"/>
    <col min="3299" max="3299" width="1.7109375" style="14" customWidth="1"/>
    <col min="3300" max="3300" width="9.140625" style="14"/>
    <col min="3301" max="3334" width="9.140625" style="14" customWidth="1"/>
    <col min="3335" max="3542" width="9.140625" style="14"/>
    <col min="3543" max="3543" width="1.7109375" style="14" customWidth="1"/>
    <col min="3544" max="3544" width="28.5703125" style="14" customWidth="1"/>
    <col min="3545" max="3545" width="8.42578125" style="14" customWidth="1"/>
    <col min="3546" max="3546" width="7.5703125" style="14" customWidth="1"/>
    <col min="3547" max="3554" width="12" style="14" customWidth="1"/>
    <col min="3555" max="3555" width="1.7109375" style="14" customWidth="1"/>
    <col min="3556" max="3556" width="9.140625" style="14"/>
    <col min="3557" max="3590" width="9.140625" style="14" customWidth="1"/>
    <col min="3591" max="3798" width="9.140625" style="14"/>
    <col min="3799" max="3799" width="1.7109375" style="14" customWidth="1"/>
    <col min="3800" max="3800" width="28.5703125" style="14" customWidth="1"/>
    <col min="3801" max="3801" width="8.42578125" style="14" customWidth="1"/>
    <col min="3802" max="3802" width="7.5703125" style="14" customWidth="1"/>
    <col min="3803" max="3810" width="12" style="14" customWidth="1"/>
    <col min="3811" max="3811" width="1.7109375" style="14" customWidth="1"/>
    <col min="3812" max="3812" width="9.140625" style="14"/>
    <col min="3813" max="3846" width="9.140625" style="14" customWidth="1"/>
    <col min="3847" max="4054" width="9.140625" style="14"/>
    <col min="4055" max="4055" width="1.7109375" style="14" customWidth="1"/>
    <col min="4056" max="4056" width="28.5703125" style="14" customWidth="1"/>
    <col min="4057" max="4057" width="8.42578125" style="14" customWidth="1"/>
    <col min="4058" max="4058" width="7.5703125" style="14" customWidth="1"/>
    <col min="4059" max="4066" width="12" style="14" customWidth="1"/>
    <col min="4067" max="4067" width="1.7109375" style="14" customWidth="1"/>
    <col min="4068" max="4068" width="9.140625" style="14"/>
    <col min="4069" max="4102" width="9.140625" style="14" customWidth="1"/>
    <col min="4103" max="4310" width="9.140625" style="14"/>
    <col min="4311" max="4311" width="1.7109375" style="14" customWidth="1"/>
    <col min="4312" max="4312" width="28.5703125" style="14" customWidth="1"/>
    <col min="4313" max="4313" width="8.42578125" style="14" customWidth="1"/>
    <col min="4314" max="4314" width="7.5703125" style="14" customWidth="1"/>
    <col min="4315" max="4322" width="12" style="14" customWidth="1"/>
    <col min="4323" max="4323" width="1.7109375" style="14" customWidth="1"/>
    <col min="4324" max="4324" width="9.140625" style="14"/>
    <col min="4325" max="4358" width="9.140625" style="14" customWidth="1"/>
    <col min="4359" max="4566" width="9.140625" style="14"/>
    <col min="4567" max="4567" width="1.7109375" style="14" customWidth="1"/>
    <col min="4568" max="4568" width="28.5703125" style="14" customWidth="1"/>
    <col min="4569" max="4569" width="8.42578125" style="14" customWidth="1"/>
    <col min="4570" max="4570" width="7.5703125" style="14" customWidth="1"/>
    <col min="4571" max="4578" width="12" style="14" customWidth="1"/>
    <col min="4579" max="4579" width="1.7109375" style="14" customWidth="1"/>
    <col min="4580" max="4580" width="9.140625" style="14"/>
    <col min="4581" max="4614" width="9.140625" style="14" customWidth="1"/>
    <col min="4615" max="4822" width="9.140625" style="14"/>
    <col min="4823" max="4823" width="1.7109375" style="14" customWidth="1"/>
    <col min="4824" max="4824" width="28.5703125" style="14" customWidth="1"/>
    <col min="4825" max="4825" width="8.42578125" style="14" customWidth="1"/>
    <col min="4826" max="4826" width="7.5703125" style="14" customWidth="1"/>
    <col min="4827" max="4834" width="12" style="14" customWidth="1"/>
    <col min="4835" max="4835" width="1.7109375" style="14" customWidth="1"/>
    <col min="4836" max="4836" width="9.140625" style="14"/>
    <col min="4837" max="4870" width="9.140625" style="14" customWidth="1"/>
    <col min="4871" max="5078" width="9.140625" style="14"/>
    <col min="5079" max="5079" width="1.7109375" style="14" customWidth="1"/>
    <col min="5080" max="5080" width="28.5703125" style="14" customWidth="1"/>
    <col min="5081" max="5081" width="8.42578125" style="14" customWidth="1"/>
    <col min="5082" max="5082" width="7.5703125" style="14" customWidth="1"/>
    <col min="5083" max="5090" width="12" style="14" customWidth="1"/>
    <col min="5091" max="5091" width="1.7109375" style="14" customWidth="1"/>
    <col min="5092" max="5092" width="9.140625" style="14"/>
    <col min="5093" max="5126" width="9.140625" style="14" customWidth="1"/>
    <col min="5127" max="5334" width="9.140625" style="14"/>
    <col min="5335" max="5335" width="1.7109375" style="14" customWidth="1"/>
    <col min="5336" max="5336" width="28.5703125" style="14" customWidth="1"/>
    <col min="5337" max="5337" width="8.42578125" style="14" customWidth="1"/>
    <col min="5338" max="5338" width="7.5703125" style="14" customWidth="1"/>
    <col min="5339" max="5346" width="12" style="14" customWidth="1"/>
    <col min="5347" max="5347" width="1.7109375" style="14" customWidth="1"/>
    <col min="5348" max="5348" width="9.140625" style="14"/>
    <col min="5349" max="5382" width="9.140625" style="14" customWidth="1"/>
    <col min="5383" max="5590" width="9.140625" style="14"/>
    <col min="5591" max="5591" width="1.7109375" style="14" customWidth="1"/>
    <col min="5592" max="5592" width="28.5703125" style="14" customWidth="1"/>
    <col min="5593" max="5593" width="8.42578125" style="14" customWidth="1"/>
    <col min="5594" max="5594" width="7.5703125" style="14" customWidth="1"/>
    <col min="5595" max="5602" width="12" style="14" customWidth="1"/>
    <col min="5603" max="5603" width="1.7109375" style="14" customWidth="1"/>
    <col min="5604" max="5604" width="9.140625" style="14"/>
    <col min="5605" max="5638" width="9.140625" style="14" customWidth="1"/>
    <col min="5639" max="5846" width="9.140625" style="14"/>
    <col min="5847" max="5847" width="1.7109375" style="14" customWidth="1"/>
    <col min="5848" max="5848" width="28.5703125" style="14" customWidth="1"/>
    <col min="5849" max="5849" width="8.42578125" style="14" customWidth="1"/>
    <col min="5850" max="5850" width="7.5703125" style="14" customWidth="1"/>
    <col min="5851" max="5858" width="12" style="14" customWidth="1"/>
    <col min="5859" max="5859" width="1.7109375" style="14" customWidth="1"/>
    <col min="5860" max="5860" width="9.140625" style="14"/>
    <col min="5861" max="5894" width="9.140625" style="14" customWidth="1"/>
    <col min="5895" max="6102" width="9.140625" style="14"/>
    <col min="6103" max="6103" width="1.7109375" style="14" customWidth="1"/>
    <col min="6104" max="6104" width="28.5703125" style="14" customWidth="1"/>
    <col min="6105" max="6105" width="8.42578125" style="14" customWidth="1"/>
    <col min="6106" max="6106" width="7.5703125" style="14" customWidth="1"/>
    <col min="6107" max="6114" width="12" style="14" customWidth="1"/>
    <col min="6115" max="6115" width="1.7109375" style="14" customWidth="1"/>
    <col min="6116" max="6116" width="9.140625" style="14"/>
    <col min="6117" max="6150" width="9.140625" style="14" customWidth="1"/>
    <col min="6151" max="6358" width="9.140625" style="14"/>
    <col min="6359" max="6359" width="1.7109375" style="14" customWidth="1"/>
    <col min="6360" max="6360" width="28.5703125" style="14" customWidth="1"/>
    <col min="6361" max="6361" width="8.42578125" style="14" customWidth="1"/>
    <col min="6362" max="6362" width="7.5703125" style="14" customWidth="1"/>
    <col min="6363" max="6370" width="12" style="14" customWidth="1"/>
    <col min="6371" max="6371" width="1.7109375" style="14" customWidth="1"/>
    <col min="6372" max="6372" width="9.140625" style="14"/>
    <col min="6373" max="6406" width="9.140625" style="14" customWidth="1"/>
    <col min="6407" max="6614" width="9.140625" style="14"/>
    <col min="6615" max="6615" width="1.7109375" style="14" customWidth="1"/>
    <col min="6616" max="6616" width="28.5703125" style="14" customWidth="1"/>
    <col min="6617" max="6617" width="8.42578125" style="14" customWidth="1"/>
    <col min="6618" max="6618" width="7.5703125" style="14" customWidth="1"/>
    <col min="6619" max="6626" width="12" style="14" customWidth="1"/>
    <col min="6627" max="6627" width="1.7109375" style="14" customWidth="1"/>
    <col min="6628" max="6628" width="9.140625" style="14"/>
    <col min="6629" max="6662" width="9.140625" style="14" customWidth="1"/>
    <col min="6663" max="6870" width="9.140625" style="14"/>
    <col min="6871" max="6871" width="1.7109375" style="14" customWidth="1"/>
    <col min="6872" max="6872" width="28.5703125" style="14" customWidth="1"/>
    <col min="6873" max="6873" width="8.42578125" style="14" customWidth="1"/>
    <col min="6874" max="6874" width="7.5703125" style="14" customWidth="1"/>
    <col min="6875" max="6882" width="12" style="14" customWidth="1"/>
    <col min="6883" max="6883" width="1.7109375" style="14" customWidth="1"/>
    <col min="6884" max="6884" width="9.140625" style="14"/>
    <col min="6885" max="6918" width="9.140625" style="14" customWidth="1"/>
    <col min="6919" max="7126" width="9.140625" style="14"/>
    <col min="7127" max="7127" width="1.7109375" style="14" customWidth="1"/>
    <col min="7128" max="7128" width="28.5703125" style="14" customWidth="1"/>
    <col min="7129" max="7129" width="8.42578125" style="14" customWidth="1"/>
    <col min="7130" max="7130" width="7.5703125" style="14" customWidth="1"/>
    <col min="7131" max="7138" width="12" style="14" customWidth="1"/>
    <col min="7139" max="7139" width="1.7109375" style="14" customWidth="1"/>
    <col min="7140" max="7140" width="9.140625" style="14"/>
    <col min="7141" max="7174" width="9.140625" style="14" customWidth="1"/>
    <col min="7175" max="7382" width="9.140625" style="14"/>
    <col min="7383" max="7383" width="1.7109375" style="14" customWidth="1"/>
    <col min="7384" max="7384" width="28.5703125" style="14" customWidth="1"/>
    <col min="7385" max="7385" width="8.42578125" style="14" customWidth="1"/>
    <col min="7386" max="7386" width="7.5703125" style="14" customWidth="1"/>
    <col min="7387" max="7394" width="12" style="14" customWidth="1"/>
    <col min="7395" max="7395" width="1.7109375" style="14" customWidth="1"/>
    <col min="7396" max="7396" width="9.140625" style="14"/>
    <col min="7397" max="7430" width="9.140625" style="14" customWidth="1"/>
    <col min="7431" max="7638" width="9.140625" style="14"/>
    <col min="7639" max="7639" width="1.7109375" style="14" customWidth="1"/>
    <col min="7640" max="7640" width="28.5703125" style="14" customWidth="1"/>
    <col min="7641" max="7641" width="8.42578125" style="14" customWidth="1"/>
    <col min="7642" max="7642" width="7.5703125" style="14" customWidth="1"/>
    <col min="7643" max="7650" width="12" style="14" customWidth="1"/>
    <col min="7651" max="7651" width="1.7109375" style="14" customWidth="1"/>
    <col min="7652" max="7652" width="9.140625" style="14"/>
    <col min="7653" max="7686" width="9.140625" style="14" customWidth="1"/>
    <col min="7687" max="7894" width="9.140625" style="14"/>
    <col min="7895" max="7895" width="1.7109375" style="14" customWidth="1"/>
    <col min="7896" max="7896" width="28.5703125" style="14" customWidth="1"/>
    <col min="7897" max="7897" width="8.42578125" style="14" customWidth="1"/>
    <col min="7898" max="7898" width="7.5703125" style="14" customWidth="1"/>
    <col min="7899" max="7906" width="12" style="14" customWidth="1"/>
    <col min="7907" max="7907" width="1.7109375" style="14" customWidth="1"/>
    <col min="7908" max="7908" width="9.140625" style="14"/>
    <col min="7909" max="7942" width="9.140625" style="14" customWidth="1"/>
    <col min="7943" max="8150" width="9.140625" style="14"/>
    <col min="8151" max="8151" width="1.7109375" style="14" customWidth="1"/>
    <col min="8152" max="8152" width="28.5703125" style="14" customWidth="1"/>
    <col min="8153" max="8153" width="8.42578125" style="14" customWidth="1"/>
    <col min="8154" max="8154" width="7.5703125" style="14" customWidth="1"/>
    <col min="8155" max="8162" width="12" style="14" customWidth="1"/>
    <col min="8163" max="8163" width="1.7109375" style="14" customWidth="1"/>
    <col min="8164" max="8164" width="9.140625" style="14"/>
    <col min="8165" max="8198" width="9.140625" style="14" customWidth="1"/>
    <col min="8199" max="8406" width="9.140625" style="14"/>
    <col min="8407" max="8407" width="1.7109375" style="14" customWidth="1"/>
    <col min="8408" max="8408" width="28.5703125" style="14" customWidth="1"/>
    <col min="8409" max="8409" width="8.42578125" style="14" customWidth="1"/>
    <col min="8410" max="8410" width="7.5703125" style="14" customWidth="1"/>
    <col min="8411" max="8418" width="12" style="14" customWidth="1"/>
    <col min="8419" max="8419" width="1.7109375" style="14" customWidth="1"/>
    <col min="8420" max="8420" width="9.140625" style="14"/>
    <col min="8421" max="8454" width="9.140625" style="14" customWidth="1"/>
    <col min="8455" max="8662" width="9.140625" style="14"/>
    <col min="8663" max="8663" width="1.7109375" style="14" customWidth="1"/>
    <col min="8664" max="8664" width="28.5703125" style="14" customWidth="1"/>
    <col min="8665" max="8665" width="8.42578125" style="14" customWidth="1"/>
    <col min="8666" max="8666" width="7.5703125" style="14" customWidth="1"/>
    <col min="8667" max="8674" width="12" style="14" customWidth="1"/>
    <col min="8675" max="8675" width="1.7109375" style="14" customWidth="1"/>
    <col min="8676" max="8676" width="9.140625" style="14"/>
    <col min="8677" max="8710" width="9.140625" style="14" customWidth="1"/>
    <col min="8711" max="8918" width="9.140625" style="14"/>
    <col min="8919" max="8919" width="1.7109375" style="14" customWidth="1"/>
    <col min="8920" max="8920" width="28.5703125" style="14" customWidth="1"/>
    <col min="8921" max="8921" width="8.42578125" style="14" customWidth="1"/>
    <col min="8922" max="8922" width="7.5703125" style="14" customWidth="1"/>
    <col min="8923" max="8930" width="12" style="14" customWidth="1"/>
    <col min="8931" max="8931" width="1.7109375" style="14" customWidth="1"/>
    <col min="8932" max="8932" width="9.140625" style="14"/>
    <col min="8933" max="8966" width="9.140625" style="14" customWidth="1"/>
    <col min="8967" max="9174" width="9.140625" style="14"/>
    <col min="9175" max="9175" width="1.7109375" style="14" customWidth="1"/>
    <col min="9176" max="9176" width="28.5703125" style="14" customWidth="1"/>
    <col min="9177" max="9177" width="8.42578125" style="14" customWidth="1"/>
    <col min="9178" max="9178" width="7.5703125" style="14" customWidth="1"/>
    <col min="9179" max="9186" width="12" style="14" customWidth="1"/>
    <col min="9187" max="9187" width="1.7109375" style="14" customWidth="1"/>
    <col min="9188" max="9188" width="9.140625" style="14"/>
    <col min="9189" max="9222" width="9.140625" style="14" customWidth="1"/>
    <col min="9223" max="9430" width="9.140625" style="14"/>
    <col min="9431" max="9431" width="1.7109375" style="14" customWidth="1"/>
    <col min="9432" max="9432" width="28.5703125" style="14" customWidth="1"/>
    <col min="9433" max="9433" width="8.42578125" style="14" customWidth="1"/>
    <col min="9434" max="9434" width="7.5703125" style="14" customWidth="1"/>
    <col min="9435" max="9442" width="12" style="14" customWidth="1"/>
    <col min="9443" max="9443" width="1.7109375" style="14" customWidth="1"/>
    <col min="9444" max="9444" width="9.140625" style="14"/>
    <col min="9445" max="9478" width="9.140625" style="14" customWidth="1"/>
    <col min="9479" max="9686" width="9.140625" style="14"/>
    <col min="9687" max="9687" width="1.7109375" style="14" customWidth="1"/>
    <col min="9688" max="9688" width="28.5703125" style="14" customWidth="1"/>
    <col min="9689" max="9689" width="8.42578125" style="14" customWidth="1"/>
    <col min="9690" max="9690" width="7.5703125" style="14" customWidth="1"/>
    <col min="9691" max="9698" width="12" style="14" customWidth="1"/>
    <col min="9699" max="9699" width="1.7109375" style="14" customWidth="1"/>
    <col min="9700" max="9700" width="9.140625" style="14"/>
    <col min="9701" max="9734" width="9.140625" style="14" customWidth="1"/>
    <col min="9735" max="9942" width="9.140625" style="14"/>
    <col min="9943" max="9943" width="1.7109375" style="14" customWidth="1"/>
    <col min="9944" max="9944" width="28.5703125" style="14" customWidth="1"/>
    <col min="9945" max="9945" width="8.42578125" style="14" customWidth="1"/>
    <col min="9946" max="9946" width="7.5703125" style="14" customWidth="1"/>
    <col min="9947" max="9954" width="12" style="14" customWidth="1"/>
    <col min="9955" max="9955" width="1.7109375" style="14" customWidth="1"/>
    <col min="9956" max="9956" width="9.140625" style="14"/>
    <col min="9957" max="9990" width="9.140625" style="14" customWidth="1"/>
    <col min="9991" max="10198" width="9.140625" style="14"/>
    <col min="10199" max="10199" width="1.7109375" style="14" customWidth="1"/>
    <col min="10200" max="10200" width="28.5703125" style="14" customWidth="1"/>
    <col min="10201" max="10201" width="8.42578125" style="14" customWidth="1"/>
    <col min="10202" max="10202" width="7.5703125" style="14" customWidth="1"/>
    <col min="10203" max="10210" width="12" style="14" customWidth="1"/>
    <col min="10211" max="10211" width="1.7109375" style="14" customWidth="1"/>
    <col min="10212" max="10212" width="9.140625" style="14"/>
    <col min="10213" max="10246" width="9.140625" style="14" customWidth="1"/>
    <col min="10247" max="10454" width="9.140625" style="14"/>
    <col min="10455" max="10455" width="1.7109375" style="14" customWidth="1"/>
    <col min="10456" max="10456" width="28.5703125" style="14" customWidth="1"/>
    <col min="10457" max="10457" width="8.42578125" style="14" customWidth="1"/>
    <col min="10458" max="10458" width="7.5703125" style="14" customWidth="1"/>
    <col min="10459" max="10466" width="12" style="14" customWidth="1"/>
    <col min="10467" max="10467" width="1.7109375" style="14" customWidth="1"/>
    <col min="10468" max="10468" width="9.140625" style="14"/>
    <col min="10469" max="10502" width="9.140625" style="14" customWidth="1"/>
    <col min="10503" max="10710" width="9.140625" style="14"/>
    <col min="10711" max="10711" width="1.7109375" style="14" customWidth="1"/>
    <col min="10712" max="10712" width="28.5703125" style="14" customWidth="1"/>
    <col min="10713" max="10713" width="8.42578125" style="14" customWidth="1"/>
    <col min="10714" max="10714" width="7.5703125" style="14" customWidth="1"/>
    <col min="10715" max="10722" width="12" style="14" customWidth="1"/>
    <col min="10723" max="10723" width="1.7109375" style="14" customWidth="1"/>
    <col min="10724" max="10724" width="9.140625" style="14"/>
    <col min="10725" max="10758" width="9.140625" style="14" customWidth="1"/>
    <col min="10759" max="10966" width="9.140625" style="14"/>
    <col min="10967" max="10967" width="1.7109375" style="14" customWidth="1"/>
    <col min="10968" max="10968" width="28.5703125" style="14" customWidth="1"/>
    <col min="10969" max="10969" width="8.42578125" style="14" customWidth="1"/>
    <col min="10970" max="10970" width="7.5703125" style="14" customWidth="1"/>
    <col min="10971" max="10978" width="12" style="14" customWidth="1"/>
    <col min="10979" max="10979" width="1.7109375" style="14" customWidth="1"/>
    <col min="10980" max="10980" width="9.140625" style="14"/>
    <col min="10981" max="11014" width="9.140625" style="14" customWidth="1"/>
    <col min="11015" max="11222" width="9.140625" style="14"/>
    <col min="11223" max="11223" width="1.7109375" style="14" customWidth="1"/>
    <col min="11224" max="11224" width="28.5703125" style="14" customWidth="1"/>
    <col min="11225" max="11225" width="8.42578125" style="14" customWidth="1"/>
    <col min="11226" max="11226" width="7.5703125" style="14" customWidth="1"/>
    <col min="11227" max="11234" width="12" style="14" customWidth="1"/>
    <col min="11235" max="11235" width="1.7109375" style="14" customWidth="1"/>
    <col min="11236" max="11236" width="9.140625" style="14"/>
    <col min="11237" max="11270" width="9.140625" style="14" customWidth="1"/>
    <col min="11271" max="11478" width="9.140625" style="14"/>
    <col min="11479" max="11479" width="1.7109375" style="14" customWidth="1"/>
    <col min="11480" max="11480" width="28.5703125" style="14" customWidth="1"/>
    <col min="11481" max="11481" width="8.42578125" style="14" customWidth="1"/>
    <col min="11482" max="11482" width="7.5703125" style="14" customWidth="1"/>
    <col min="11483" max="11490" width="12" style="14" customWidth="1"/>
    <col min="11491" max="11491" width="1.7109375" style="14" customWidth="1"/>
    <col min="11492" max="11492" width="9.140625" style="14"/>
    <col min="11493" max="11526" width="9.140625" style="14" customWidth="1"/>
    <col min="11527" max="11734" width="9.140625" style="14"/>
    <col min="11735" max="11735" width="1.7109375" style="14" customWidth="1"/>
    <col min="11736" max="11736" width="28.5703125" style="14" customWidth="1"/>
    <col min="11737" max="11737" width="8.42578125" style="14" customWidth="1"/>
    <col min="11738" max="11738" width="7.5703125" style="14" customWidth="1"/>
    <col min="11739" max="11746" width="12" style="14" customWidth="1"/>
    <col min="11747" max="11747" width="1.7109375" style="14" customWidth="1"/>
    <col min="11748" max="11748" width="9.140625" style="14"/>
    <col min="11749" max="11782" width="9.140625" style="14" customWidth="1"/>
    <col min="11783" max="11990" width="9.140625" style="14"/>
    <col min="11991" max="11991" width="1.7109375" style="14" customWidth="1"/>
    <col min="11992" max="11992" width="28.5703125" style="14" customWidth="1"/>
    <col min="11993" max="11993" width="8.42578125" style="14" customWidth="1"/>
    <col min="11994" max="11994" width="7.5703125" style="14" customWidth="1"/>
    <col min="11995" max="12002" width="12" style="14" customWidth="1"/>
    <col min="12003" max="12003" width="1.7109375" style="14" customWidth="1"/>
    <col min="12004" max="12004" width="9.140625" style="14"/>
    <col min="12005" max="12038" width="9.140625" style="14" customWidth="1"/>
    <col min="12039" max="12246" width="9.140625" style="14"/>
    <col min="12247" max="12247" width="1.7109375" style="14" customWidth="1"/>
    <col min="12248" max="12248" width="28.5703125" style="14" customWidth="1"/>
    <col min="12249" max="12249" width="8.42578125" style="14" customWidth="1"/>
    <col min="12250" max="12250" width="7.5703125" style="14" customWidth="1"/>
    <col min="12251" max="12258" width="12" style="14" customWidth="1"/>
    <col min="12259" max="12259" width="1.7109375" style="14" customWidth="1"/>
    <col min="12260" max="12260" width="9.140625" style="14"/>
    <col min="12261" max="12294" width="9.140625" style="14" customWidth="1"/>
    <col min="12295" max="12502" width="9.140625" style="14"/>
    <col min="12503" max="12503" width="1.7109375" style="14" customWidth="1"/>
    <col min="12504" max="12504" width="28.5703125" style="14" customWidth="1"/>
    <col min="12505" max="12505" width="8.42578125" style="14" customWidth="1"/>
    <col min="12506" max="12506" width="7.5703125" style="14" customWidth="1"/>
    <col min="12507" max="12514" width="12" style="14" customWidth="1"/>
    <col min="12515" max="12515" width="1.7109375" style="14" customWidth="1"/>
    <col min="12516" max="12516" width="9.140625" style="14"/>
    <col min="12517" max="12550" width="9.140625" style="14" customWidth="1"/>
    <col min="12551" max="12758" width="9.140625" style="14"/>
    <col min="12759" max="12759" width="1.7109375" style="14" customWidth="1"/>
    <col min="12760" max="12760" width="28.5703125" style="14" customWidth="1"/>
    <col min="12761" max="12761" width="8.42578125" style="14" customWidth="1"/>
    <col min="12762" max="12762" width="7.5703125" style="14" customWidth="1"/>
    <col min="12763" max="12770" width="12" style="14" customWidth="1"/>
    <col min="12771" max="12771" width="1.7109375" style="14" customWidth="1"/>
    <col min="12772" max="12772" width="9.140625" style="14"/>
    <col min="12773" max="12806" width="9.140625" style="14" customWidth="1"/>
    <col min="12807" max="13014" width="9.140625" style="14"/>
    <col min="13015" max="13015" width="1.7109375" style="14" customWidth="1"/>
    <col min="13016" max="13016" width="28.5703125" style="14" customWidth="1"/>
    <col min="13017" max="13017" width="8.42578125" style="14" customWidth="1"/>
    <col min="13018" max="13018" width="7.5703125" style="14" customWidth="1"/>
    <col min="13019" max="13026" width="12" style="14" customWidth="1"/>
    <col min="13027" max="13027" width="1.7109375" style="14" customWidth="1"/>
    <col min="13028" max="13028" width="9.140625" style="14"/>
    <col min="13029" max="13062" width="9.140625" style="14" customWidth="1"/>
    <col min="13063" max="13270" width="9.140625" style="14"/>
    <col min="13271" max="13271" width="1.7109375" style="14" customWidth="1"/>
    <col min="13272" max="13272" width="28.5703125" style="14" customWidth="1"/>
    <col min="13273" max="13273" width="8.42578125" style="14" customWidth="1"/>
    <col min="13274" max="13274" width="7.5703125" style="14" customWidth="1"/>
    <col min="13275" max="13282" width="12" style="14" customWidth="1"/>
    <col min="13283" max="13283" width="1.7109375" style="14" customWidth="1"/>
    <col min="13284" max="13284" width="9.140625" style="14"/>
    <col min="13285" max="13318" width="9.140625" style="14" customWidth="1"/>
    <col min="13319" max="13526" width="9.140625" style="14"/>
    <col min="13527" max="13527" width="1.7109375" style="14" customWidth="1"/>
    <col min="13528" max="13528" width="28.5703125" style="14" customWidth="1"/>
    <col min="13529" max="13529" width="8.42578125" style="14" customWidth="1"/>
    <col min="13530" max="13530" width="7.5703125" style="14" customWidth="1"/>
    <col min="13531" max="13538" width="12" style="14" customWidth="1"/>
    <col min="13539" max="13539" width="1.7109375" style="14" customWidth="1"/>
    <col min="13540" max="13540" width="9.140625" style="14"/>
    <col min="13541" max="13574" width="9.140625" style="14" customWidth="1"/>
    <col min="13575" max="13782" width="9.140625" style="14"/>
    <col min="13783" max="13783" width="1.7109375" style="14" customWidth="1"/>
    <col min="13784" max="13784" width="28.5703125" style="14" customWidth="1"/>
    <col min="13785" max="13785" width="8.42578125" style="14" customWidth="1"/>
    <col min="13786" max="13786" width="7.5703125" style="14" customWidth="1"/>
    <col min="13787" max="13794" width="12" style="14" customWidth="1"/>
    <col min="13795" max="13795" width="1.7109375" style="14" customWidth="1"/>
    <col min="13796" max="13796" width="9.140625" style="14"/>
    <col min="13797" max="13830" width="9.140625" style="14" customWidth="1"/>
    <col min="13831" max="14038" width="9.140625" style="14"/>
    <col min="14039" max="14039" width="1.7109375" style="14" customWidth="1"/>
    <col min="14040" max="14040" width="28.5703125" style="14" customWidth="1"/>
    <col min="14041" max="14041" width="8.42578125" style="14" customWidth="1"/>
    <col min="14042" max="14042" width="7.5703125" style="14" customWidth="1"/>
    <col min="14043" max="14050" width="12" style="14" customWidth="1"/>
    <col min="14051" max="14051" width="1.7109375" style="14" customWidth="1"/>
    <col min="14052" max="14052" width="9.140625" style="14"/>
    <col min="14053" max="14086" width="9.140625" style="14" customWidth="1"/>
    <col min="14087" max="14294" width="9.140625" style="14"/>
    <col min="14295" max="14295" width="1.7109375" style="14" customWidth="1"/>
    <col min="14296" max="14296" width="28.5703125" style="14" customWidth="1"/>
    <col min="14297" max="14297" width="8.42578125" style="14" customWidth="1"/>
    <col min="14298" max="14298" width="7.5703125" style="14" customWidth="1"/>
    <col min="14299" max="14306" width="12" style="14" customWidth="1"/>
    <col min="14307" max="14307" width="1.7109375" style="14" customWidth="1"/>
    <col min="14308" max="14308" width="9.140625" style="14"/>
    <col min="14309" max="14342" width="9.140625" style="14" customWidth="1"/>
    <col min="14343" max="14550" width="9.140625" style="14"/>
    <col min="14551" max="14551" width="1.7109375" style="14" customWidth="1"/>
    <col min="14552" max="14552" width="28.5703125" style="14" customWidth="1"/>
    <col min="14553" max="14553" width="8.42578125" style="14" customWidth="1"/>
    <col min="14554" max="14554" width="7.5703125" style="14" customWidth="1"/>
    <col min="14555" max="14562" width="12" style="14" customWidth="1"/>
    <col min="14563" max="14563" width="1.7109375" style="14" customWidth="1"/>
    <col min="14564" max="14564" width="9.140625" style="14"/>
    <col min="14565" max="14598" width="9.140625" style="14" customWidth="1"/>
    <col min="14599" max="14806" width="9.140625" style="14"/>
    <col min="14807" max="14807" width="1.7109375" style="14" customWidth="1"/>
    <col min="14808" max="14808" width="28.5703125" style="14" customWidth="1"/>
    <col min="14809" max="14809" width="8.42578125" style="14" customWidth="1"/>
    <col min="14810" max="14810" width="7.5703125" style="14" customWidth="1"/>
    <col min="14811" max="14818" width="12" style="14" customWidth="1"/>
    <col min="14819" max="14819" width="1.7109375" style="14" customWidth="1"/>
    <col min="14820" max="14820" width="9.140625" style="14"/>
    <col min="14821" max="14854" width="9.140625" style="14" customWidth="1"/>
    <col min="14855" max="15062" width="9.140625" style="14"/>
    <col min="15063" max="15063" width="1.7109375" style="14" customWidth="1"/>
    <col min="15064" max="15064" width="28.5703125" style="14" customWidth="1"/>
    <col min="15065" max="15065" width="8.42578125" style="14" customWidth="1"/>
    <col min="15066" max="15066" width="7.5703125" style="14" customWidth="1"/>
    <col min="15067" max="15074" width="12" style="14" customWidth="1"/>
    <col min="15075" max="15075" width="1.7109375" style="14" customWidth="1"/>
    <col min="15076" max="15076" width="9.140625" style="14"/>
    <col min="15077" max="15110" width="9.140625" style="14" customWidth="1"/>
    <col min="15111" max="15318" width="9.140625" style="14"/>
    <col min="15319" max="15319" width="1.7109375" style="14" customWidth="1"/>
    <col min="15320" max="15320" width="28.5703125" style="14" customWidth="1"/>
    <col min="15321" max="15321" width="8.42578125" style="14" customWidth="1"/>
    <col min="15322" max="15322" width="7.5703125" style="14" customWidth="1"/>
    <col min="15323" max="15330" width="12" style="14" customWidth="1"/>
    <col min="15331" max="15331" width="1.7109375" style="14" customWidth="1"/>
    <col min="15332" max="15332" width="9.140625" style="14"/>
    <col min="15333" max="15366" width="9.140625" style="14" customWidth="1"/>
    <col min="15367" max="15574" width="9.140625" style="14"/>
    <col min="15575" max="15575" width="1.7109375" style="14" customWidth="1"/>
    <col min="15576" max="15576" width="28.5703125" style="14" customWidth="1"/>
    <col min="15577" max="15577" width="8.42578125" style="14" customWidth="1"/>
    <col min="15578" max="15578" width="7.5703125" style="14" customWidth="1"/>
    <col min="15579" max="15586" width="12" style="14" customWidth="1"/>
    <col min="15587" max="15587" width="1.7109375" style="14" customWidth="1"/>
    <col min="15588" max="15588" width="9.140625" style="14"/>
    <col min="15589" max="15622" width="9.140625" style="14" customWidth="1"/>
    <col min="15623" max="15830" width="9.140625" style="14"/>
    <col min="15831" max="15831" width="1.7109375" style="14" customWidth="1"/>
    <col min="15832" max="15832" width="28.5703125" style="14" customWidth="1"/>
    <col min="15833" max="15833" width="8.42578125" style="14" customWidth="1"/>
    <col min="15834" max="15834" width="7.5703125" style="14" customWidth="1"/>
    <col min="15835" max="15842" width="12" style="14" customWidth="1"/>
    <col min="15843" max="15843" width="1.7109375" style="14" customWidth="1"/>
    <col min="15844" max="15844" width="9.140625" style="14"/>
    <col min="15845" max="15878" width="9.140625" style="14" customWidth="1"/>
    <col min="15879" max="16086" width="9.140625" style="14"/>
    <col min="16087" max="16087" width="1.7109375" style="14" customWidth="1"/>
    <col min="16088" max="16088" width="28.5703125" style="14" customWidth="1"/>
    <col min="16089" max="16089" width="8.42578125" style="14" customWidth="1"/>
    <col min="16090" max="16090" width="7.5703125" style="14" customWidth="1"/>
    <col min="16091" max="16098" width="12" style="14" customWidth="1"/>
    <col min="16099" max="16099" width="1.7109375" style="14" customWidth="1"/>
    <col min="16100" max="16100" width="9.140625" style="14"/>
    <col min="16101" max="16134" width="9.140625" style="14" customWidth="1"/>
    <col min="16135" max="16384" width="9.140625" style="14"/>
  </cols>
  <sheetData>
    <row r="1" spans="2:42" s="13" customFormat="1" ht="33.75" customHeight="1">
      <c r="B1" s="476"/>
      <c r="C1" s="8" t="s">
        <v>169</v>
      </c>
      <c r="D1" s="11"/>
      <c r="E1" s="10"/>
      <c r="F1" s="11"/>
      <c r="G1" s="9"/>
      <c r="H1" s="9"/>
      <c r="I1" s="11"/>
      <c r="J1" s="11"/>
      <c r="K1" s="11"/>
      <c r="L1" s="11"/>
      <c r="M1" s="11"/>
      <c r="N1" s="11"/>
      <c r="O1" s="11"/>
      <c r="P1" s="159"/>
      <c r="Q1" s="28"/>
      <c r="AP1" s="331"/>
    </row>
    <row r="2" spans="2:42" s="15" customFormat="1" ht="15">
      <c r="B2" s="14"/>
      <c r="D2" s="17"/>
      <c r="E2" s="16"/>
      <c r="F2" s="17"/>
      <c r="G2" s="18"/>
      <c r="I2" s="17"/>
      <c r="J2" s="17"/>
      <c r="K2" s="17"/>
      <c r="L2" s="17"/>
      <c r="M2" s="17"/>
      <c r="N2" s="17"/>
      <c r="O2" s="17"/>
      <c r="P2" s="17"/>
      <c r="Q2" s="157"/>
      <c r="R2" s="18"/>
      <c r="T2" s="19"/>
      <c r="U2" s="19"/>
      <c r="V2" s="19"/>
      <c r="W2" s="19"/>
      <c r="AB2" s="96"/>
      <c r="AC2" s="18"/>
      <c r="AP2" s="331"/>
    </row>
    <row r="3" spans="2:42" s="15" customFormat="1" ht="15">
      <c r="B3" s="14"/>
      <c r="C3" s="20" t="s">
        <v>0</v>
      </c>
      <c r="D3" s="344">
        <v>43770</v>
      </c>
      <c r="E3" s="16"/>
      <c r="F3" s="17"/>
      <c r="G3" s="19"/>
      <c r="H3" s="19"/>
      <c r="I3" s="17"/>
      <c r="J3" s="17"/>
      <c r="K3" s="328"/>
      <c r="L3" s="17"/>
      <c r="M3" s="17"/>
      <c r="N3" s="17"/>
      <c r="O3" s="17"/>
      <c r="P3" s="17"/>
      <c r="Q3" s="157"/>
      <c r="R3" s="19"/>
      <c r="S3" s="19"/>
      <c r="T3" s="19"/>
      <c r="V3" s="21"/>
      <c r="W3" s="15" t="s">
        <v>192</v>
      </c>
      <c r="AB3" s="96"/>
      <c r="AC3" s="19"/>
      <c r="AD3" s="19"/>
      <c r="AP3" s="331"/>
    </row>
    <row r="4" spans="2:42" ht="15">
      <c r="G4" s="14"/>
      <c r="H4" s="26"/>
      <c r="I4" s="158"/>
      <c r="K4" s="328"/>
      <c r="Q4" s="158"/>
      <c r="V4" s="355"/>
      <c r="W4" s="24" t="s">
        <v>233</v>
      </c>
      <c r="AC4" s="14"/>
      <c r="AD4" s="14"/>
      <c r="AP4" s="331"/>
    </row>
    <row r="5" spans="2:42" ht="15">
      <c r="G5" s="14"/>
      <c r="H5" s="14"/>
      <c r="K5" s="328"/>
      <c r="Q5" s="158"/>
      <c r="U5" s="25"/>
      <c r="V5" s="25"/>
      <c r="W5" s="25"/>
      <c r="X5" s="25"/>
      <c r="Y5" s="25"/>
      <c r="Z5" s="25"/>
      <c r="AA5" s="25"/>
      <c r="AB5" s="160"/>
      <c r="AC5" s="14"/>
      <c r="AD5" s="14"/>
      <c r="AE5" s="25"/>
      <c r="AF5" s="25"/>
      <c r="AG5" s="25"/>
      <c r="AH5" s="25"/>
      <c r="AI5" s="25"/>
      <c r="AJ5" s="25"/>
      <c r="AK5" s="25"/>
      <c r="AL5" s="25"/>
      <c r="AP5" s="331"/>
    </row>
    <row r="6" spans="2:42" s="26" customFormat="1" ht="33.75" customHeight="1">
      <c r="D6" s="28"/>
      <c r="E6" s="27"/>
      <c r="F6" s="28"/>
      <c r="G6" s="28"/>
      <c r="H6" s="28"/>
      <c r="I6" s="28"/>
      <c r="J6" s="28"/>
      <c r="K6" s="417"/>
      <c r="L6" s="531"/>
      <c r="M6" s="531" t="s">
        <v>244</v>
      </c>
      <c r="N6" s="531"/>
      <c r="O6" s="443" t="s">
        <v>236</v>
      </c>
      <c r="P6" s="443" t="s">
        <v>236</v>
      </c>
      <c r="Q6" s="28"/>
      <c r="R6" s="14"/>
      <c r="S6" s="14"/>
      <c r="T6" s="24"/>
      <c r="U6" s="25"/>
      <c r="V6" s="537"/>
      <c r="W6" s="537"/>
      <c r="X6" s="537"/>
      <c r="Y6" s="537"/>
      <c r="Z6" s="537"/>
      <c r="AA6" s="478"/>
      <c r="AB6" s="161"/>
      <c r="AG6" s="533" t="s">
        <v>207</v>
      </c>
      <c r="AH6" s="533"/>
      <c r="AI6" s="533"/>
      <c r="AJ6" s="533"/>
      <c r="AK6" s="533"/>
      <c r="AL6" s="478"/>
      <c r="AP6" s="331"/>
    </row>
    <row r="7" spans="2:42">
      <c r="C7" s="31"/>
      <c r="D7" s="33" t="s">
        <v>41</v>
      </c>
      <c r="E7" s="32"/>
      <c r="F7" s="33"/>
      <c r="G7" s="534">
        <f>D3</f>
        <v>43770</v>
      </c>
      <c r="H7" s="535"/>
      <c r="I7" s="535"/>
      <c r="J7" s="535"/>
      <c r="K7" s="535"/>
      <c r="L7" s="535"/>
      <c r="M7" s="535"/>
      <c r="N7" s="536"/>
      <c r="O7" s="344"/>
      <c r="P7" s="344"/>
      <c r="Q7" s="29"/>
      <c r="R7" s="138">
        <v>43221</v>
      </c>
      <c r="S7" s="30"/>
      <c r="T7" s="30"/>
      <c r="U7" s="30"/>
      <c r="V7" s="30" t="s">
        <v>249</v>
      </c>
      <c r="W7" s="30"/>
      <c r="X7" s="30"/>
      <c r="Y7" s="139"/>
      <c r="Z7" s="428"/>
      <c r="AA7" s="428"/>
      <c r="AB7" s="12"/>
      <c r="AC7" s="138" t="s">
        <v>207</v>
      </c>
      <c r="AD7" s="30"/>
      <c r="AE7" s="30"/>
      <c r="AF7" s="30"/>
      <c r="AG7" s="30"/>
      <c r="AH7" s="30"/>
      <c r="AI7" s="525"/>
      <c r="AJ7" s="30"/>
      <c r="AK7" s="401"/>
      <c r="AL7" s="401"/>
      <c r="AM7" s="46"/>
      <c r="AN7" s="138" t="s">
        <v>206</v>
      </c>
      <c r="AP7" s="349" t="s">
        <v>196</v>
      </c>
    </row>
    <row r="8" spans="2:42" s="34" customFormat="1" ht="22.5" customHeight="1">
      <c r="C8" s="129"/>
      <c r="D8" s="394"/>
      <c r="E8" s="130"/>
      <c r="F8" s="131" t="s">
        <v>42</v>
      </c>
      <c r="G8" s="172" t="s">
        <v>162</v>
      </c>
      <c r="H8" s="132" t="s">
        <v>162</v>
      </c>
      <c r="I8" s="132" t="s">
        <v>162</v>
      </c>
      <c r="J8" s="132" t="s">
        <v>162</v>
      </c>
      <c r="K8" s="132" t="s">
        <v>162</v>
      </c>
      <c r="L8" s="132" t="s">
        <v>162</v>
      </c>
      <c r="M8" s="132" t="s">
        <v>188</v>
      </c>
      <c r="N8" s="133" t="s">
        <v>188</v>
      </c>
      <c r="O8" s="133" t="s">
        <v>188</v>
      </c>
      <c r="P8" s="133" t="s">
        <v>188</v>
      </c>
      <c r="Q8" s="37"/>
      <c r="R8" s="140" t="s">
        <v>162</v>
      </c>
      <c r="S8" s="35" t="s">
        <v>162</v>
      </c>
      <c r="T8" s="35" t="s">
        <v>162</v>
      </c>
      <c r="U8" s="35" t="s">
        <v>162</v>
      </c>
      <c r="V8" s="35" t="s">
        <v>162</v>
      </c>
      <c r="W8" s="35" t="s">
        <v>188</v>
      </c>
      <c r="X8" s="35" t="s">
        <v>188</v>
      </c>
      <c r="Y8" s="36" t="s">
        <v>188</v>
      </c>
      <c r="Z8" s="390" t="s">
        <v>188</v>
      </c>
      <c r="AA8" s="36" t="s">
        <v>188</v>
      </c>
      <c r="AB8" s="38"/>
      <c r="AC8" s="140" t="s">
        <v>162</v>
      </c>
      <c r="AD8" s="35" t="s">
        <v>162</v>
      </c>
      <c r="AE8" s="35" t="s">
        <v>162</v>
      </c>
      <c r="AF8" s="35" t="s">
        <v>162</v>
      </c>
      <c r="AG8" s="35" t="s">
        <v>188</v>
      </c>
      <c r="AH8" s="35" t="s">
        <v>188</v>
      </c>
      <c r="AI8" s="35" t="s">
        <v>188</v>
      </c>
      <c r="AJ8" s="364" t="s">
        <v>188</v>
      </c>
      <c r="AK8" s="390" t="s">
        <v>188</v>
      </c>
      <c r="AL8" s="133" t="s">
        <v>188</v>
      </c>
      <c r="AM8" s="370"/>
      <c r="AN8" s="39"/>
      <c r="AP8" s="242"/>
    </row>
    <row r="9" spans="2:42" ht="12.75">
      <c r="C9" s="40"/>
      <c r="D9" s="42"/>
      <c r="E9" s="41"/>
      <c r="F9" s="42"/>
      <c r="G9" s="141" t="s">
        <v>2</v>
      </c>
      <c r="H9" s="43" t="s">
        <v>3</v>
      </c>
      <c r="I9" s="43" t="s">
        <v>4</v>
      </c>
      <c r="J9" s="43" t="s">
        <v>5</v>
      </c>
      <c r="K9" s="43" t="s">
        <v>6</v>
      </c>
      <c r="L9" s="43" t="s">
        <v>7</v>
      </c>
      <c r="M9" s="43" t="s">
        <v>8</v>
      </c>
      <c r="N9" s="134" t="s">
        <v>9</v>
      </c>
      <c r="O9" s="134" t="s">
        <v>221</v>
      </c>
      <c r="P9" s="134" t="s">
        <v>235</v>
      </c>
      <c r="Q9" s="44"/>
      <c r="R9" s="141" t="s">
        <v>2</v>
      </c>
      <c r="S9" s="43" t="s">
        <v>3</v>
      </c>
      <c r="T9" s="43" t="s">
        <v>4</v>
      </c>
      <c r="U9" s="43" t="s">
        <v>5</v>
      </c>
      <c r="V9" s="43" t="s">
        <v>6</v>
      </c>
      <c r="W9" s="43" t="s">
        <v>7</v>
      </c>
      <c r="X9" s="43" t="s">
        <v>8</v>
      </c>
      <c r="Y9" s="134" t="s">
        <v>9</v>
      </c>
      <c r="Z9" s="391" t="s">
        <v>221</v>
      </c>
      <c r="AA9" s="134" t="s">
        <v>235</v>
      </c>
      <c r="AB9" s="45"/>
      <c r="AC9" s="141" t="s">
        <v>2</v>
      </c>
      <c r="AD9" s="43" t="s">
        <v>3</v>
      </c>
      <c r="AE9" s="43" t="s">
        <v>4</v>
      </c>
      <c r="AF9" s="43" t="s">
        <v>5</v>
      </c>
      <c r="AG9" s="43" t="s">
        <v>6</v>
      </c>
      <c r="AH9" s="43" t="s">
        <v>7</v>
      </c>
      <c r="AI9" s="43" t="s">
        <v>8</v>
      </c>
      <c r="AJ9" s="43" t="s">
        <v>9</v>
      </c>
      <c r="AK9" s="391" t="s">
        <v>221</v>
      </c>
      <c r="AL9" s="134" t="s">
        <v>235</v>
      </c>
      <c r="AM9" s="46"/>
      <c r="AN9" s="46"/>
      <c r="AO9" s="24"/>
      <c r="AP9" s="249"/>
    </row>
    <row r="10" spans="2:42" ht="12.75">
      <c r="C10" s="40"/>
      <c r="D10" s="42"/>
      <c r="E10" s="41"/>
      <c r="F10" s="42"/>
      <c r="G10" s="142" t="s">
        <v>10</v>
      </c>
      <c r="H10" s="47" t="s">
        <v>11</v>
      </c>
      <c r="I10" s="47" t="s">
        <v>12</v>
      </c>
      <c r="J10" s="47" t="s">
        <v>13</v>
      </c>
      <c r="K10" s="47" t="s">
        <v>14</v>
      </c>
      <c r="L10" s="47" t="s">
        <v>15</v>
      </c>
      <c r="M10" s="47" t="s">
        <v>16</v>
      </c>
      <c r="N10" s="135" t="s">
        <v>17</v>
      </c>
      <c r="O10" s="135" t="s">
        <v>222</v>
      </c>
      <c r="P10" s="135" t="s">
        <v>222</v>
      </c>
      <c r="Q10" s="44"/>
      <c r="R10" s="142" t="s">
        <v>10</v>
      </c>
      <c r="S10" s="47" t="s">
        <v>11</v>
      </c>
      <c r="T10" s="47" t="s">
        <v>12</v>
      </c>
      <c r="U10" s="47" t="s">
        <v>13</v>
      </c>
      <c r="V10" s="47" t="s">
        <v>14</v>
      </c>
      <c r="W10" s="47" t="s">
        <v>15</v>
      </c>
      <c r="X10" s="47" t="s">
        <v>16</v>
      </c>
      <c r="Y10" s="135" t="s">
        <v>17</v>
      </c>
      <c r="Z10" s="392" t="s">
        <v>222</v>
      </c>
      <c r="AA10" s="135" t="s">
        <v>222</v>
      </c>
      <c r="AB10" s="48"/>
      <c r="AC10" s="142" t="s">
        <v>10</v>
      </c>
      <c r="AD10" s="47" t="s">
        <v>11</v>
      </c>
      <c r="AE10" s="47" t="s">
        <v>12</v>
      </c>
      <c r="AF10" s="47" t="s">
        <v>13</v>
      </c>
      <c r="AG10" s="47" t="s">
        <v>14</v>
      </c>
      <c r="AH10" s="47" t="s">
        <v>15</v>
      </c>
      <c r="AI10" s="47" t="s">
        <v>16</v>
      </c>
      <c r="AJ10" s="47" t="s">
        <v>17</v>
      </c>
      <c r="AK10" s="392" t="s">
        <v>222</v>
      </c>
      <c r="AL10" s="135" t="s">
        <v>222</v>
      </c>
      <c r="AM10" s="46"/>
      <c r="AN10" s="188"/>
      <c r="AO10" s="24"/>
      <c r="AP10" s="249"/>
    </row>
    <row r="11" spans="2:42">
      <c r="C11" s="49" t="s">
        <v>19</v>
      </c>
      <c r="D11" s="44"/>
      <c r="E11" s="51"/>
      <c r="F11" s="44"/>
      <c r="G11" s="143"/>
      <c r="H11" s="50"/>
      <c r="I11" s="50"/>
      <c r="J11" s="50"/>
      <c r="K11" s="50"/>
      <c r="L11" s="50"/>
      <c r="M11" s="50"/>
      <c r="N11" s="136"/>
      <c r="O11" s="50"/>
      <c r="P11" s="50"/>
      <c r="Q11" s="155"/>
      <c r="R11" s="50"/>
      <c r="S11" s="50"/>
      <c r="T11" s="50"/>
      <c r="U11" s="50"/>
      <c r="V11" s="50"/>
      <c r="W11" s="50"/>
      <c r="X11" s="50"/>
      <c r="Y11" s="136"/>
      <c r="Z11" s="393"/>
      <c r="AA11" s="393"/>
      <c r="AB11" s="50"/>
      <c r="AC11" s="143"/>
      <c r="AD11" s="50"/>
      <c r="AE11" s="50"/>
      <c r="AF11" s="50"/>
      <c r="AG11" s="50"/>
      <c r="AH11" s="50"/>
      <c r="AI11" s="50"/>
      <c r="AJ11" s="50"/>
      <c r="AK11" s="393"/>
      <c r="AL11" s="393"/>
      <c r="AM11" s="46"/>
      <c r="AN11" s="189"/>
      <c r="AO11" s="24"/>
      <c r="AP11" s="46"/>
    </row>
    <row r="12" spans="2:42">
      <c r="C12" s="40" t="s">
        <v>81</v>
      </c>
      <c r="D12" s="42" t="s">
        <v>20</v>
      </c>
      <c r="E12" s="41"/>
      <c r="F12" s="42"/>
      <c r="G12" s="144">
        <v>1.163</v>
      </c>
      <c r="H12" s="52">
        <v>1.2050000000000001</v>
      </c>
      <c r="I12" s="52">
        <v>1.2270000000000001</v>
      </c>
      <c r="J12" s="52">
        <v>1.2330000000000001</v>
      </c>
      <c r="K12" s="52">
        <v>1.2709999999999999</v>
      </c>
      <c r="L12" s="52">
        <v>1.3140000000000001</v>
      </c>
      <c r="M12" s="52">
        <v>1.3580000000000001</v>
      </c>
      <c r="N12" s="53">
        <v>1.385</v>
      </c>
      <c r="O12" s="352">
        <v>1.42655</v>
      </c>
      <c r="P12" s="352">
        <v>1.4693465000000001</v>
      </c>
      <c r="Q12" s="44"/>
      <c r="R12" s="144">
        <v>1.163</v>
      </c>
      <c r="S12" s="52">
        <v>1.2050000000000001</v>
      </c>
      <c r="T12" s="52">
        <v>1.2270000000000001</v>
      </c>
      <c r="U12" s="52">
        <v>1.2330000000000001</v>
      </c>
      <c r="V12" s="52">
        <v>1.2709999999999999</v>
      </c>
      <c r="W12" s="52">
        <v>1.3140000000000001</v>
      </c>
      <c r="X12" s="52">
        <v>1.3580000000000001</v>
      </c>
      <c r="Y12" s="53">
        <v>1.399</v>
      </c>
      <c r="Z12" s="352">
        <v>1.4409700000000001</v>
      </c>
      <c r="AA12" s="352">
        <v>1.4841991000000001</v>
      </c>
      <c r="AB12" s="54"/>
      <c r="AC12" s="162">
        <f t="shared" ref="AC12:AL12" si="0">G12-R12</f>
        <v>0</v>
      </c>
      <c r="AD12" s="55">
        <f t="shared" si="0"/>
        <v>0</v>
      </c>
      <c r="AE12" s="55">
        <f t="shared" si="0"/>
        <v>0</v>
      </c>
      <c r="AF12" s="55">
        <f t="shared" si="0"/>
        <v>0</v>
      </c>
      <c r="AG12" s="55">
        <f t="shared" si="0"/>
        <v>0</v>
      </c>
      <c r="AH12" s="55">
        <f t="shared" si="0"/>
        <v>0</v>
      </c>
      <c r="AI12" s="55">
        <f t="shared" si="0"/>
        <v>0</v>
      </c>
      <c r="AJ12" s="55">
        <f t="shared" si="0"/>
        <v>-1.4000000000000012E-2</v>
      </c>
      <c r="AK12" s="55">
        <f t="shared" si="0"/>
        <v>-1.4420000000000099E-2</v>
      </c>
      <c r="AL12" s="55">
        <f t="shared" si="0"/>
        <v>-1.4852599999999994E-2</v>
      </c>
      <c r="AM12" s="46"/>
      <c r="AN12" s="46"/>
      <c r="AP12" s="46"/>
    </row>
    <row r="13" spans="2:42" ht="22.5">
      <c r="C13" s="40" t="s">
        <v>43</v>
      </c>
      <c r="D13" s="42" t="s">
        <v>21</v>
      </c>
      <c r="E13" s="41"/>
      <c r="F13" s="42"/>
      <c r="G13" s="144">
        <v>1.167</v>
      </c>
      <c r="H13" s="52">
        <v>1.19</v>
      </c>
      <c r="I13" s="52">
        <v>1.202</v>
      </c>
      <c r="J13" s="52">
        <v>1.228</v>
      </c>
      <c r="K13" s="52">
        <v>1.274</v>
      </c>
      <c r="L13" s="385">
        <v>1.3140000000000001</v>
      </c>
      <c r="M13" s="52">
        <v>1.3580000000000001</v>
      </c>
      <c r="N13" s="53">
        <v>1.385</v>
      </c>
      <c r="O13" s="352">
        <v>1.42655</v>
      </c>
      <c r="P13" s="352">
        <v>1.4693465000000001</v>
      </c>
      <c r="Q13" s="44"/>
      <c r="R13" s="144">
        <v>1.167</v>
      </c>
      <c r="S13" s="52">
        <v>1.19</v>
      </c>
      <c r="T13" s="52">
        <v>1.202</v>
      </c>
      <c r="U13" s="52">
        <v>1.228</v>
      </c>
      <c r="V13" s="52">
        <v>1.274</v>
      </c>
      <c r="W13" s="385">
        <v>1.3140000000000001</v>
      </c>
      <c r="X13" s="52">
        <v>1.3580000000000001</v>
      </c>
      <c r="Y13" s="53">
        <v>1.399</v>
      </c>
      <c r="Z13" s="352">
        <v>1.4409700000000001</v>
      </c>
      <c r="AA13" s="352">
        <v>1.4841991000000001</v>
      </c>
      <c r="AB13" s="54"/>
      <c r="AC13" s="162">
        <f>G13-R13</f>
        <v>0</v>
      </c>
      <c r="AD13" s="55">
        <f t="shared" ref="AD13" si="1">H13-S13</f>
        <v>0</v>
      </c>
      <c r="AE13" s="55">
        <f t="shared" ref="AE13" si="2">I13-T13</f>
        <v>0</v>
      </c>
      <c r="AF13" s="55">
        <f t="shared" ref="AF13" si="3">J13-U13</f>
        <v>0</v>
      </c>
      <c r="AG13" s="55">
        <f t="shared" ref="AG13" si="4">K13-V13</f>
        <v>0</v>
      </c>
      <c r="AH13" s="55">
        <f t="shared" ref="AH13" si="5">L13-W13</f>
        <v>0</v>
      </c>
      <c r="AI13" s="55">
        <f t="shared" ref="AI13" si="6">M13-X13</f>
        <v>0</v>
      </c>
      <c r="AJ13" s="55">
        <f>N13-Y13</f>
        <v>-1.4000000000000012E-2</v>
      </c>
      <c r="AK13" s="55">
        <f t="shared" ref="AK13:AK71" si="7">O13-Z13</f>
        <v>-1.4420000000000099E-2</v>
      </c>
      <c r="AL13" s="55">
        <f t="shared" ref="AL13:AL71" si="8">P13-AA13</f>
        <v>-1.4852599999999994E-2</v>
      </c>
      <c r="AM13" s="46"/>
      <c r="AN13" s="46"/>
      <c r="AP13" s="56" t="s">
        <v>240</v>
      </c>
    </row>
    <row r="14" spans="2:42">
      <c r="C14" s="49" t="s">
        <v>86</v>
      </c>
      <c r="D14" s="44"/>
      <c r="E14" s="51"/>
      <c r="F14" s="58"/>
      <c r="G14" s="145" t="s">
        <v>18</v>
      </c>
      <c r="H14" s="59" t="s">
        <v>18</v>
      </c>
      <c r="I14" s="59" t="s">
        <v>18</v>
      </c>
      <c r="J14" s="59" t="s">
        <v>18</v>
      </c>
      <c r="K14" s="329" t="s">
        <v>18</v>
      </c>
      <c r="L14" s="59" t="s">
        <v>18</v>
      </c>
      <c r="M14" s="59" t="s">
        <v>18</v>
      </c>
      <c r="N14" s="137" t="s">
        <v>18</v>
      </c>
      <c r="O14" s="137" t="s">
        <v>18</v>
      </c>
      <c r="P14" s="137"/>
      <c r="Q14" s="58"/>
      <c r="R14" s="145" t="s">
        <v>18</v>
      </c>
      <c r="S14" s="59" t="s">
        <v>18</v>
      </c>
      <c r="T14" s="59" t="s">
        <v>18</v>
      </c>
      <c r="U14" s="59" t="s">
        <v>18</v>
      </c>
      <c r="V14" s="329" t="s">
        <v>18</v>
      </c>
      <c r="W14" s="59" t="s">
        <v>18</v>
      </c>
      <c r="X14" s="59" t="s">
        <v>18</v>
      </c>
      <c r="Y14" s="137" t="s">
        <v>18</v>
      </c>
      <c r="Z14" s="137" t="s">
        <v>18</v>
      </c>
      <c r="AA14" s="137"/>
      <c r="AB14" s="59"/>
      <c r="AC14" s="145"/>
      <c r="AD14" s="59"/>
      <c r="AE14" s="59"/>
      <c r="AF14" s="59"/>
      <c r="AG14" s="59"/>
      <c r="AH14" s="59"/>
      <c r="AI14" s="59"/>
      <c r="AJ14" s="59"/>
      <c r="AK14" s="59"/>
      <c r="AL14" s="59"/>
      <c r="AM14" s="46"/>
      <c r="AN14" s="46"/>
      <c r="AO14" s="24"/>
      <c r="AP14" s="57"/>
    </row>
    <row r="15" spans="2:42" ht="22.5" customHeight="1">
      <c r="C15" s="40" t="s">
        <v>82</v>
      </c>
      <c r="D15" s="42" t="s">
        <v>22</v>
      </c>
      <c r="E15" s="41"/>
      <c r="F15" s="60" t="s">
        <v>90</v>
      </c>
      <c r="G15" s="146">
        <v>538.70000000000005</v>
      </c>
      <c r="H15" s="62">
        <v>542.9</v>
      </c>
      <c r="I15" s="62">
        <v>548</v>
      </c>
      <c r="J15" s="62">
        <v>580.6</v>
      </c>
      <c r="K15" s="62">
        <v>658.61900000000003</v>
      </c>
      <c r="L15" s="62">
        <v>626.87</v>
      </c>
      <c r="M15" s="62">
        <v>621.72400000000005</v>
      </c>
      <c r="N15" s="63">
        <v>620.33799999999997</v>
      </c>
      <c r="O15" s="371"/>
      <c r="P15" s="371"/>
      <c r="Q15" s="58"/>
      <c r="R15" s="146">
        <v>538.70000000000005</v>
      </c>
      <c r="S15" s="62">
        <v>542.9</v>
      </c>
      <c r="T15" s="62">
        <v>548</v>
      </c>
      <c r="U15" s="62">
        <v>580.6</v>
      </c>
      <c r="V15" s="62">
        <v>658.61900000000003</v>
      </c>
      <c r="W15" s="62">
        <v>626.87</v>
      </c>
      <c r="X15" s="62">
        <v>621.72400000000005</v>
      </c>
      <c r="Y15" s="63">
        <v>620.33799999999997</v>
      </c>
      <c r="Z15" s="371"/>
      <c r="AA15" s="371"/>
      <c r="AB15" s="64"/>
      <c r="AC15" s="181">
        <f>G15-R15</f>
        <v>0</v>
      </c>
      <c r="AD15" s="72">
        <f t="shared" ref="AD15:AD18" si="9">H15-S15</f>
        <v>0</v>
      </c>
      <c r="AE15" s="72">
        <f t="shared" ref="AE15:AE18" si="10">I15-T15</f>
        <v>0</v>
      </c>
      <c r="AF15" s="72">
        <f t="shared" ref="AF15:AF18" si="11">J15-U15</f>
        <v>0</v>
      </c>
      <c r="AG15" s="72">
        <f t="shared" ref="AG15:AG18" si="12">K15-V15</f>
        <v>0</v>
      </c>
      <c r="AH15" s="72">
        <f t="shared" ref="AH15:AH18" si="13">L15-W15</f>
        <v>0</v>
      </c>
      <c r="AI15" s="72">
        <f t="shared" ref="AI15:AI18" si="14">M15-X15</f>
        <v>0</v>
      </c>
      <c r="AJ15" s="72">
        <f t="shared" ref="AJ15:AJ18" si="15">N15-Y15</f>
        <v>0</v>
      </c>
      <c r="AK15" s="72">
        <f t="shared" si="7"/>
        <v>0</v>
      </c>
      <c r="AL15" s="72">
        <f t="shared" si="8"/>
        <v>0</v>
      </c>
      <c r="AM15" s="46"/>
      <c r="AN15" s="46"/>
      <c r="AP15" s="57" t="s">
        <v>197</v>
      </c>
    </row>
    <row r="16" spans="2:42" ht="27.75" customHeight="1">
      <c r="C16" s="40" t="s">
        <v>47</v>
      </c>
      <c r="D16" s="42" t="s">
        <v>23</v>
      </c>
      <c r="E16" s="41"/>
      <c r="F16" s="60" t="s">
        <v>90</v>
      </c>
      <c r="G16" s="147">
        <v>0</v>
      </c>
      <c r="H16" s="61">
        <v>7.7</v>
      </c>
      <c r="I16" s="61">
        <v>9.9</v>
      </c>
      <c r="J16" s="61">
        <v>10.5</v>
      </c>
      <c r="K16" s="61">
        <v>5.9</v>
      </c>
      <c r="L16" s="61">
        <v>-100.21</v>
      </c>
      <c r="M16" s="103">
        <v>-111.6481665929054</v>
      </c>
      <c r="N16" s="330">
        <v>-63.097027075190681</v>
      </c>
      <c r="O16" s="372"/>
      <c r="P16" s="372"/>
      <c r="Q16" s="58"/>
      <c r="R16" s="147">
        <v>0</v>
      </c>
      <c r="S16" s="61">
        <v>7.7</v>
      </c>
      <c r="T16" s="61">
        <v>9.9</v>
      </c>
      <c r="U16" s="61">
        <v>10.5</v>
      </c>
      <c r="V16" s="61">
        <v>5.9</v>
      </c>
      <c r="W16" s="61">
        <v>-100.21</v>
      </c>
      <c r="X16" s="103">
        <v>-111.6481665929054</v>
      </c>
      <c r="Y16" s="330">
        <v>-57.249019164510742</v>
      </c>
      <c r="Z16" s="372"/>
      <c r="AA16" s="372"/>
      <c r="AB16" s="66"/>
      <c r="AC16" s="181">
        <f>G16-R16</f>
        <v>0</v>
      </c>
      <c r="AD16" s="72">
        <f t="shared" si="9"/>
        <v>0</v>
      </c>
      <c r="AE16" s="72">
        <f t="shared" si="10"/>
        <v>0</v>
      </c>
      <c r="AF16" s="72">
        <f t="shared" si="11"/>
        <v>0</v>
      </c>
      <c r="AG16" s="72">
        <f t="shared" si="12"/>
        <v>0</v>
      </c>
      <c r="AH16" s="81">
        <f t="shared" si="13"/>
        <v>0</v>
      </c>
      <c r="AI16" s="81">
        <f>M16-X16</f>
        <v>0</v>
      </c>
      <c r="AJ16" s="72">
        <f>N16-Y16</f>
        <v>-5.8480079106799394</v>
      </c>
      <c r="AK16" s="72">
        <f t="shared" si="7"/>
        <v>0</v>
      </c>
      <c r="AL16" s="72">
        <f t="shared" si="8"/>
        <v>0</v>
      </c>
      <c r="AM16" s="46"/>
      <c r="AN16" s="187" t="s">
        <v>259</v>
      </c>
      <c r="AP16" s="56" t="s">
        <v>252</v>
      </c>
    </row>
    <row r="17" spans="2:42" ht="22.5">
      <c r="C17" s="40" t="s">
        <v>83</v>
      </c>
      <c r="D17" s="42" t="s">
        <v>24</v>
      </c>
      <c r="E17" s="41" t="s">
        <v>25</v>
      </c>
      <c r="F17" s="60" t="s">
        <v>90</v>
      </c>
      <c r="G17" s="147">
        <v>0</v>
      </c>
      <c r="H17" s="61">
        <v>-0.2</v>
      </c>
      <c r="I17" s="61">
        <v>2</v>
      </c>
      <c r="J17" s="61">
        <v>-7.4</v>
      </c>
      <c r="K17" s="61">
        <v>-12.441549486791049</v>
      </c>
      <c r="L17" s="61">
        <v>-2.6542927057621566</v>
      </c>
      <c r="M17" s="61">
        <v>1.6377092321845332</v>
      </c>
      <c r="N17" s="65">
        <v>-0.42148485121841167</v>
      </c>
      <c r="O17" s="372"/>
      <c r="P17" s="372"/>
      <c r="Q17" s="58"/>
      <c r="R17" s="147">
        <v>0</v>
      </c>
      <c r="S17" s="61">
        <v>-0.2</v>
      </c>
      <c r="T17" s="61">
        <v>2</v>
      </c>
      <c r="U17" s="61">
        <v>-7.4</v>
      </c>
      <c r="V17" s="61">
        <v>-12.441549486791049</v>
      </c>
      <c r="W17" s="61">
        <v>-2.6542927057621566</v>
      </c>
      <c r="X17" s="61">
        <v>1.6377092321845332</v>
      </c>
      <c r="Y17" s="65">
        <v>0.42082145414637401</v>
      </c>
      <c r="Z17" s="372"/>
      <c r="AA17" s="372"/>
      <c r="AB17" s="66"/>
      <c r="AC17" s="181">
        <f>G17-R17</f>
        <v>0</v>
      </c>
      <c r="AD17" s="72">
        <f t="shared" si="9"/>
        <v>0</v>
      </c>
      <c r="AE17" s="72">
        <f t="shared" si="10"/>
        <v>0</v>
      </c>
      <c r="AF17" s="72">
        <f t="shared" si="11"/>
        <v>0</v>
      </c>
      <c r="AG17" s="72">
        <f t="shared" si="12"/>
        <v>0</v>
      </c>
      <c r="AH17" s="81">
        <f t="shared" si="13"/>
        <v>0</v>
      </c>
      <c r="AI17" s="81">
        <f t="shared" si="14"/>
        <v>0</v>
      </c>
      <c r="AJ17" s="72">
        <f t="shared" si="15"/>
        <v>-0.84230630536478568</v>
      </c>
      <c r="AK17" s="72">
        <f t="shared" si="7"/>
        <v>0</v>
      </c>
      <c r="AL17" s="72">
        <f t="shared" si="8"/>
        <v>0</v>
      </c>
      <c r="AM17" s="46"/>
      <c r="AN17" s="46"/>
      <c r="AP17" s="56" t="s">
        <v>226</v>
      </c>
    </row>
    <row r="18" spans="2:42" s="15" customFormat="1" ht="12">
      <c r="B18" s="14"/>
      <c r="C18" s="67"/>
      <c r="D18" s="79" t="s">
        <v>26</v>
      </c>
      <c r="E18" s="68"/>
      <c r="F18" s="42" t="s">
        <v>44</v>
      </c>
      <c r="G18" s="424">
        <f t="shared" ref="G18:L18" si="16">SUM(G15:G17)*G12</f>
        <v>626.50810000000013</v>
      </c>
      <c r="H18" s="425">
        <f t="shared" si="16"/>
        <v>663.23199999999997</v>
      </c>
      <c r="I18" s="425">
        <f t="shared" si="16"/>
        <v>686.9973</v>
      </c>
      <c r="J18" s="425">
        <f t="shared" si="16"/>
        <v>719.70210000000009</v>
      </c>
      <c r="K18" s="425">
        <f t="shared" si="16"/>
        <v>828.79043960228853</v>
      </c>
      <c r="L18" s="425">
        <f t="shared" si="16"/>
        <v>688.54349938462849</v>
      </c>
      <c r="M18" s="425">
        <f>SUM(M15:M17)*M12</f>
        <v>694.90699090414114</v>
      </c>
      <c r="N18" s="425">
        <v>771.1949909819233</v>
      </c>
      <c r="O18" s="425">
        <v>794.33084071138103</v>
      </c>
      <c r="P18" s="425">
        <v>818.16076593272248</v>
      </c>
      <c r="Q18" s="44"/>
      <c r="R18" s="148">
        <v>626.50810000000013</v>
      </c>
      <c r="S18" s="69">
        <v>663.23199999999997</v>
      </c>
      <c r="T18" s="69">
        <v>686.9973</v>
      </c>
      <c r="U18" s="69">
        <v>719.70210000000009</v>
      </c>
      <c r="V18" s="425">
        <v>828.79043960228853</v>
      </c>
      <c r="W18" s="425">
        <v>688.54349938462849</v>
      </c>
      <c r="X18" s="425">
        <v>694.90699090414114</v>
      </c>
      <c r="Y18" s="425">
        <v>788.3502134032002</v>
      </c>
      <c r="Z18" s="426">
        <v>812.00071980529617</v>
      </c>
      <c r="AA18" s="426">
        <v>836.36074139945504</v>
      </c>
      <c r="AB18" s="70"/>
      <c r="AC18" s="148">
        <f>G18-R18</f>
        <v>0</v>
      </c>
      <c r="AD18" s="69">
        <f t="shared" si="9"/>
        <v>0</v>
      </c>
      <c r="AE18" s="69">
        <f t="shared" si="10"/>
        <v>0</v>
      </c>
      <c r="AF18" s="69">
        <f t="shared" si="11"/>
        <v>0</v>
      </c>
      <c r="AG18" s="338">
        <f t="shared" si="12"/>
        <v>0</v>
      </c>
      <c r="AH18" s="69">
        <f t="shared" si="13"/>
        <v>0</v>
      </c>
      <c r="AI18" s="69">
        <f t="shared" si="14"/>
        <v>0</v>
      </c>
      <c r="AJ18" s="69">
        <f t="shared" si="15"/>
        <v>-17.155222421276903</v>
      </c>
      <c r="AK18" s="69">
        <f t="shared" si="7"/>
        <v>-17.669879093915142</v>
      </c>
      <c r="AL18" s="69">
        <f t="shared" si="8"/>
        <v>-18.199975466732553</v>
      </c>
      <c r="AM18" s="92"/>
      <c r="AN18" s="187" t="s">
        <v>261</v>
      </c>
      <c r="AP18" s="71"/>
    </row>
    <row r="19" spans="2:42">
      <c r="C19" s="49" t="s">
        <v>87</v>
      </c>
      <c r="D19" s="44"/>
      <c r="E19" s="51"/>
      <c r="F19" s="44"/>
      <c r="G19" s="149"/>
      <c r="H19" s="73"/>
      <c r="I19" s="73"/>
      <c r="J19" s="73"/>
      <c r="K19" s="73"/>
      <c r="L19" s="73"/>
      <c r="M19" s="73"/>
      <c r="N19" s="74"/>
      <c r="O19" s="74"/>
      <c r="P19" s="74"/>
      <c r="Q19" s="44"/>
      <c r="R19" s="149"/>
      <c r="S19" s="73"/>
      <c r="T19" s="73"/>
      <c r="U19" s="73"/>
      <c r="V19" s="73"/>
      <c r="W19" s="73"/>
      <c r="X19" s="73"/>
      <c r="Y19" s="74"/>
      <c r="Z19" s="74"/>
      <c r="AA19" s="74"/>
      <c r="AB19" s="73"/>
      <c r="AC19" s="149"/>
      <c r="AD19" s="73"/>
      <c r="AE19" s="73"/>
      <c r="AF19" s="73"/>
      <c r="AG19" s="73"/>
      <c r="AH19" s="73"/>
      <c r="AI19" s="73"/>
      <c r="AJ19" s="73"/>
      <c r="AK19" s="73"/>
      <c r="AL19" s="73"/>
      <c r="AM19" s="46"/>
      <c r="AN19" s="46"/>
      <c r="AP19" s="57"/>
    </row>
    <row r="20" spans="2:42">
      <c r="C20" s="40" t="s">
        <v>118</v>
      </c>
      <c r="D20" s="42" t="s">
        <v>27</v>
      </c>
      <c r="E20" s="41" t="s">
        <v>25</v>
      </c>
      <c r="F20" s="42" t="s">
        <v>44</v>
      </c>
      <c r="G20" s="147">
        <v>0</v>
      </c>
      <c r="H20" s="61">
        <v>0</v>
      </c>
      <c r="I20" s="61">
        <v>0.6</v>
      </c>
      <c r="J20" s="61">
        <v>1</v>
      </c>
      <c r="K20" s="103">
        <v>2.3510053758913863</v>
      </c>
      <c r="L20" s="103">
        <v>1.5047293808683742</v>
      </c>
      <c r="M20" s="103">
        <v>-11.068753860446229</v>
      </c>
      <c r="N20" s="65">
        <v>-15.102785586474081</v>
      </c>
      <c r="O20" s="372"/>
      <c r="P20" s="372"/>
      <c r="Q20" s="44"/>
      <c r="R20" s="147">
        <v>0</v>
      </c>
      <c r="S20" s="61">
        <v>0</v>
      </c>
      <c r="T20" s="61">
        <v>0.6</v>
      </c>
      <c r="U20" s="61">
        <v>1</v>
      </c>
      <c r="V20" s="103">
        <v>2.3510053758913863</v>
      </c>
      <c r="W20" s="103">
        <v>1.5047293808683742</v>
      </c>
      <c r="X20" s="103">
        <v>-11.068753860446229</v>
      </c>
      <c r="Y20" s="65">
        <v>-15.415481291966803</v>
      </c>
      <c r="Z20" s="372"/>
      <c r="AA20" s="372"/>
      <c r="AB20" s="66"/>
      <c r="AC20" s="181">
        <f>G20-R20</f>
        <v>0</v>
      </c>
      <c r="AD20" s="72">
        <f t="shared" ref="AD20:AD24" si="17">H20-S20</f>
        <v>0</v>
      </c>
      <c r="AE20" s="72">
        <f t="shared" ref="AE20:AE24" si="18">I20-T20</f>
        <v>0</v>
      </c>
      <c r="AF20" s="72">
        <f t="shared" ref="AF20:AF24" si="19">J20-U20</f>
        <v>0</v>
      </c>
      <c r="AG20" s="72">
        <f t="shared" ref="AG20:AG24" si="20">K20-V20</f>
        <v>0</v>
      </c>
      <c r="AH20" s="72">
        <f t="shared" ref="AH20:AH24" si="21">L20-W20</f>
        <v>0</v>
      </c>
      <c r="AI20" s="72">
        <f t="shared" ref="AI20:AI24" si="22">M20-X20</f>
        <v>0</v>
      </c>
      <c r="AJ20" s="72">
        <f t="shared" ref="AJ20:AJ24" si="23">N20-Y20</f>
        <v>0.31269570549272174</v>
      </c>
      <c r="AK20" s="72">
        <f t="shared" si="7"/>
        <v>0</v>
      </c>
      <c r="AL20" s="72">
        <f t="shared" si="8"/>
        <v>0</v>
      </c>
      <c r="AM20" s="46"/>
      <c r="AN20" s="56"/>
      <c r="AP20" s="57"/>
    </row>
    <row r="21" spans="2:42">
      <c r="C21" s="40" t="s">
        <v>84</v>
      </c>
      <c r="D21" s="42" t="s">
        <v>28</v>
      </c>
      <c r="E21" s="41" t="s">
        <v>25</v>
      </c>
      <c r="F21" s="42" t="s">
        <v>44</v>
      </c>
      <c r="G21" s="147">
        <v>0</v>
      </c>
      <c r="H21" s="61">
        <v>0</v>
      </c>
      <c r="I21" s="61">
        <v>3.6</v>
      </c>
      <c r="J21" s="61">
        <v>4</v>
      </c>
      <c r="K21" s="103">
        <v>4.4132438203658158</v>
      </c>
      <c r="L21" s="61">
        <v>1.7009731544035605</v>
      </c>
      <c r="M21" s="61">
        <v>5.4444429279658904</v>
      </c>
      <c r="N21" s="65">
        <v>5.8014731945098976</v>
      </c>
      <c r="O21" s="372"/>
      <c r="P21" s="372"/>
      <c r="Q21" s="44"/>
      <c r="R21" s="147">
        <v>0</v>
      </c>
      <c r="S21" s="61">
        <v>0</v>
      </c>
      <c r="T21" s="61">
        <v>3.6</v>
      </c>
      <c r="U21" s="61">
        <v>4</v>
      </c>
      <c r="V21" s="103">
        <v>4.4132438203658158</v>
      </c>
      <c r="W21" s="61">
        <v>1.7009731544035605</v>
      </c>
      <c r="X21" s="61">
        <v>5.4444429279658904</v>
      </c>
      <c r="Y21" s="65">
        <v>5.61397246648401</v>
      </c>
      <c r="Z21" s="372"/>
      <c r="AA21" s="372"/>
      <c r="AB21" s="66"/>
      <c r="AC21" s="181">
        <f>G21-R21</f>
        <v>0</v>
      </c>
      <c r="AD21" s="72">
        <f t="shared" si="17"/>
        <v>0</v>
      </c>
      <c r="AE21" s="72">
        <f t="shared" si="18"/>
        <v>0</v>
      </c>
      <c r="AF21" s="72">
        <f t="shared" si="19"/>
        <v>0</v>
      </c>
      <c r="AG21" s="72">
        <f t="shared" si="20"/>
        <v>0</v>
      </c>
      <c r="AH21" s="72">
        <f t="shared" si="21"/>
        <v>0</v>
      </c>
      <c r="AI21" s="72">
        <f t="shared" si="22"/>
        <v>0</v>
      </c>
      <c r="AJ21" s="72">
        <f t="shared" si="23"/>
        <v>0.18750072802588758</v>
      </c>
      <c r="AK21" s="72">
        <f t="shared" si="7"/>
        <v>0</v>
      </c>
      <c r="AL21" s="72">
        <f t="shared" si="8"/>
        <v>0</v>
      </c>
      <c r="AM21" s="46"/>
      <c r="AN21" s="56"/>
      <c r="AP21" s="57"/>
    </row>
    <row r="22" spans="2:42">
      <c r="C22" s="40" t="s">
        <v>45</v>
      </c>
      <c r="D22" s="42" t="s">
        <v>29</v>
      </c>
      <c r="E22" s="41" t="s">
        <v>25</v>
      </c>
      <c r="F22" s="42" t="s">
        <v>44</v>
      </c>
      <c r="G22" s="147">
        <v>0</v>
      </c>
      <c r="H22" s="61">
        <v>0</v>
      </c>
      <c r="I22" s="61">
        <v>-4.0999999999999996</v>
      </c>
      <c r="J22" s="61">
        <v>-4.4000000000000004</v>
      </c>
      <c r="K22" s="103">
        <v>-5.7509406135163319</v>
      </c>
      <c r="L22" s="61">
        <v>-4.4118320126197661</v>
      </c>
      <c r="M22" s="61">
        <v>-5.1486330290826201</v>
      </c>
      <c r="N22" s="65">
        <v>-4.2939987475037018</v>
      </c>
      <c r="O22" s="372"/>
      <c r="P22" s="372"/>
      <c r="Q22" s="44"/>
      <c r="R22" s="147">
        <v>0</v>
      </c>
      <c r="S22" s="61">
        <v>0</v>
      </c>
      <c r="T22" s="61">
        <v>-4.0999999999999996</v>
      </c>
      <c r="U22" s="61">
        <v>-4.4000000000000004</v>
      </c>
      <c r="V22" s="103">
        <v>-5.7509406135163319</v>
      </c>
      <c r="W22" s="61">
        <v>-4.4118320126197661</v>
      </c>
      <c r="X22" s="61">
        <v>-5.1486330290826201</v>
      </c>
      <c r="Y22" s="65">
        <v>-3.8901487087711621</v>
      </c>
      <c r="Z22" s="372"/>
      <c r="AA22" s="372"/>
      <c r="AB22" s="66"/>
      <c r="AC22" s="181">
        <f>G22-R22</f>
        <v>0</v>
      </c>
      <c r="AD22" s="72">
        <f t="shared" si="17"/>
        <v>0</v>
      </c>
      <c r="AE22" s="72">
        <f t="shared" si="18"/>
        <v>0</v>
      </c>
      <c r="AF22" s="72">
        <f t="shared" si="19"/>
        <v>0</v>
      </c>
      <c r="AG22" s="72">
        <f t="shared" si="20"/>
        <v>0</v>
      </c>
      <c r="AH22" s="72">
        <f t="shared" si="21"/>
        <v>0</v>
      </c>
      <c r="AI22" s="72">
        <f t="shared" si="22"/>
        <v>0</v>
      </c>
      <c r="AJ22" s="72">
        <f t="shared" si="23"/>
        <v>-0.40385003873253966</v>
      </c>
      <c r="AK22" s="72">
        <f t="shared" si="7"/>
        <v>0</v>
      </c>
      <c r="AL22" s="72">
        <f t="shared" si="8"/>
        <v>0</v>
      </c>
      <c r="AM22" s="46"/>
      <c r="AN22" s="56"/>
      <c r="AP22" s="57"/>
    </row>
    <row r="23" spans="2:42">
      <c r="C23" s="40" t="s">
        <v>46</v>
      </c>
      <c r="D23" s="42" t="s">
        <v>30</v>
      </c>
      <c r="E23" s="41" t="s">
        <v>31</v>
      </c>
      <c r="F23" s="42" t="s">
        <v>44</v>
      </c>
      <c r="G23" s="147">
        <v>-7.8</v>
      </c>
      <c r="H23" s="61">
        <v>19.8</v>
      </c>
      <c r="I23" s="61">
        <v>12</v>
      </c>
      <c r="J23" s="61">
        <v>4.2</v>
      </c>
      <c r="K23" s="103">
        <v>5.8617950500000013</v>
      </c>
      <c r="L23" s="61">
        <v>6.4781680000000001</v>
      </c>
      <c r="M23" s="61">
        <v>6.2233637563900039</v>
      </c>
      <c r="N23" s="65">
        <v>6.5184457890817047</v>
      </c>
      <c r="O23" s="372"/>
      <c r="P23" s="372"/>
      <c r="Q23" s="44"/>
      <c r="R23" s="147">
        <v>-7.8</v>
      </c>
      <c r="S23" s="61">
        <v>19.8</v>
      </c>
      <c r="T23" s="61">
        <v>12</v>
      </c>
      <c r="U23" s="61">
        <v>4.2</v>
      </c>
      <c r="V23" s="103">
        <v>5.8617950500000013</v>
      </c>
      <c r="W23" s="61">
        <v>6.4781680000000001</v>
      </c>
      <c r="X23" s="61">
        <v>6.2233637563900039</v>
      </c>
      <c r="Y23" s="65">
        <v>6.4080137890817053</v>
      </c>
      <c r="Z23" s="372"/>
      <c r="AA23" s="372"/>
      <c r="AB23" s="66"/>
      <c r="AC23" s="181">
        <f>G23-R23</f>
        <v>0</v>
      </c>
      <c r="AD23" s="72">
        <f t="shared" si="17"/>
        <v>0</v>
      </c>
      <c r="AE23" s="72">
        <f t="shared" si="18"/>
        <v>0</v>
      </c>
      <c r="AF23" s="72">
        <f t="shared" si="19"/>
        <v>0</v>
      </c>
      <c r="AG23" s="81">
        <f t="shared" si="20"/>
        <v>0</v>
      </c>
      <c r="AH23" s="72">
        <f t="shared" si="21"/>
        <v>0</v>
      </c>
      <c r="AI23" s="72">
        <f t="shared" si="22"/>
        <v>0</v>
      </c>
      <c r="AJ23" s="72">
        <f t="shared" si="23"/>
        <v>0.11043199999999942</v>
      </c>
      <c r="AK23" s="72">
        <f t="shared" si="7"/>
        <v>0</v>
      </c>
      <c r="AL23" s="72">
        <f t="shared" si="8"/>
        <v>0</v>
      </c>
      <c r="AM23" s="46"/>
      <c r="AN23" s="56"/>
      <c r="AP23" s="57"/>
    </row>
    <row r="24" spans="2:42" s="15" customFormat="1">
      <c r="B24" s="14"/>
      <c r="C24" s="67"/>
      <c r="D24" s="79" t="s">
        <v>32</v>
      </c>
      <c r="E24" s="68"/>
      <c r="F24" s="42" t="s">
        <v>44</v>
      </c>
      <c r="G24" s="150">
        <v>-7.8</v>
      </c>
      <c r="H24" s="75">
        <v>19.8</v>
      </c>
      <c r="I24" s="75">
        <v>12.1</v>
      </c>
      <c r="J24" s="75">
        <v>4.8</v>
      </c>
      <c r="K24" s="75">
        <f t="shared" ref="K24:L24" si="24">SUM(K20:K23)</f>
        <v>6.8751036327408714</v>
      </c>
      <c r="L24" s="75">
        <f t="shared" si="24"/>
        <v>5.2720385226521689</v>
      </c>
      <c r="M24" s="75">
        <f>SUM(M20:M23)</f>
        <v>-4.5495802051729548</v>
      </c>
      <c r="N24" s="75">
        <v>-7.0768653503861803</v>
      </c>
      <c r="O24" s="345">
        <v>-7.2891713108977658</v>
      </c>
      <c r="P24" s="345">
        <v>-7.5078464502246991</v>
      </c>
      <c r="Q24" s="44"/>
      <c r="R24" s="150">
        <v>-7.8</v>
      </c>
      <c r="S24" s="75">
        <v>19.8</v>
      </c>
      <c r="T24" s="75">
        <v>12.100000000000001</v>
      </c>
      <c r="U24" s="75">
        <v>4.8</v>
      </c>
      <c r="V24" s="75">
        <v>6.8751036327408714</v>
      </c>
      <c r="W24" s="75">
        <v>5.2720385226521689</v>
      </c>
      <c r="X24" s="75">
        <v>-4.5495802051729548</v>
      </c>
      <c r="Y24" s="75">
        <v>-7.2836437451722489</v>
      </c>
      <c r="Z24" s="345">
        <v>-7.5021530575274165</v>
      </c>
      <c r="AA24" s="345">
        <v>-7.7272176492532392</v>
      </c>
      <c r="AB24" s="70"/>
      <c r="AC24" s="150">
        <f>G24-R24</f>
        <v>0</v>
      </c>
      <c r="AD24" s="75">
        <f t="shared" si="17"/>
        <v>0</v>
      </c>
      <c r="AE24" s="75">
        <f t="shared" si="18"/>
        <v>0</v>
      </c>
      <c r="AF24" s="75">
        <f t="shared" si="19"/>
        <v>0</v>
      </c>
      <c r="AG24" s="75">
        <f t="shared" si="20"/>
        <v>0</v>
      </c>
      <c r="AH24" s="75">
        <f t="shared" si="21"/>
        <v>0</v>
      </c>
      <c r="AI24" s="75">
        <f t="shared" si="22"/>
        <v>0</v>
      </c>
      <c r="AJ24" s="75">
        <f t="shared" si="23"/>
        <v>0.20677839478606863</v>
      </c>
      <c r="AK24" s="75">
        <f t="shared" si="7"/>
        <v>0.21298174662965064</v>
      </c>
      <c r="AL24" s="75">
        <f t="shared" si="8"/>
        <v>0.21937119902854008</v>
      </c>
      <c r="AM24" s="92"/>
      <c r="AN24" s="427"/>
      <c r="AP24" s="71"/>
    </row>
    <row r="25" spans="2:42">
      <c r="C25" s="49" t="s">
        <v>88</v>
      </c>
      <c r="D25" s="44"/>
      <c r="E25" s="51"/>
      <c r="F25" s="44"/>
      <c r="G25" s="149"/>
      <c r="H25" s="73"/>
      <c r="I25" s="73"/>
      <c r="J25" s="73"/>
      <c r="K25" s="73"/>
      <c r="L25" s="73"/>
      <c r="M25" s="73"/>
      <c r="N25" s="74"/>
      <c r="O25" s="74"/>
      <c r="P25" s="74"/>
      <c r="Q25" s="44"/>
      <c r="R25" s="149"/>
      <c r="S25" s="73"/>
      <c r="T25" s="73"/>
      <c r="U25" s="73"/>
      <c r="V25" s="73"/>
      <c r="W25" s="73"/>
      <c r="X25" s="73"/>
      <c r="Y25" s="74"/>
      <c r="Z25" s="74"/>
      <c r="AA25" s="74"/>
      <c r="AB25" s="73"/>
      <c r="AC25" s="149"/>
      <c r="AD25" s="73"/>
      <c r="AE25" s="73"/>
      <c r="AF25" s="73"/>
      <c r="AG25" s="73"/>
      <c r="AH25" s="73"/>
      <c r="AI25" s="73"/>
      <c r="AJ25" s="73"/>
      <c r="AK25" s="73"/>
      <c r="AL25" s="73"/>
      <c r="AM25" s="46"/>
      <c r="AN25" s="46"/>
      <c r="AP25" s="57"/>
    </row>
    <row r="26" spans="2:42">
      <c r="C26" s="40" t="s">
        <v>85</v>
      </c>
      <c r="D26" s="42" t="s">
        <v>33</v>
      </c>
      <c r="E26" s="41" t="s">
        <v>25</v>
      </c>
      <c r="F26" s="42" t="s">
        <v>44</v>
      </c>
      <c r="G26" s="147">
        <v>0</v>
      </c>
      <c r="H26" s="61">
        <v>0</v>
      </c>
      <c r="I26" s="61">
        <v>2.6</v>
      </c>
      <c r="J26" s="61">
        <v>3.5</v>
      </c>
      <c r="K26" s="61">
        <v>3.4684160992532789</v>
      </c>
      <c r="L26" s="61">
        <v>6.1759425253522968</v>
      </c>
      <c r="M26" s="61">
        <v>3.6531110296198723</v>
      </c>
      <c r="N26" s="65">
        <v>3.614132456655653</v>
      </c>
      <c r="O26" s="372"/>
      <c r="P26" s="372"/>
      <c r="Q26" s="44"/>
      <c r="R26" s="147">
        <v>0</v>
      </c>
      <c r="S26" s="61">
        <v>0</v>
      </c>
      <c r="T26" s="61">
        <v>2.6</v>
      </c>
      <c r="U26" s="61">
        <v>3.5</v>
      </c>
      <c r="V26" s="61">
        <v>3.4684160992532789</v>
      </c>
      <c r="W26" s="61">
        <v>6.1759425253522968</v>
      </c>
      <c r="X26" s="61">
        <v>3.6531110296198723</v>
      </c>
      <c r="Y26" s="65">
        <v>5.4542150727934215</v>
      </c>
      <c r="Z26" s="372"/>
      <c r="AA26" s="372"/>
      <c r="AB26" s="66"/>
      <c r="AC26" s="181">
        <f>G26-R26</f>
        <v>0</v>
      </c>
      <c r="AD26" s="72">
        <f t="shared" ref="AD26:AD28" si="25">H26-S26</f>
        <v>0</v>
      </c>
      <c r="AE26" s="72">
        <f t="shared" ref="AE26:AE28" si="26">I26-T26</f>
        <v>0</v>
      </c>
      <c r="AF26" s="72">
        <f t="shared" ref="AF26:AF28" si="27">J26-U26</f>
        <v>0</v>
      </c>
      <c r="AG26" s="72">
        <f t="shared" ref="AG26:AG28" si="28">K26-V26</f>
        <v>0</v>
      </c>
      <c r="AH26" s="72">
        <f t="shared" ref="AH26:AH28" si="29">L26-W26</f>
        <v>0</v>
      </c>
      <c r="AI26" s="72">
        <f t="shared" ref="AI26:AI28" si="30">M26-X26</f>
        <v>0</v>
      </c>
      <c r="AJ26" s="72">
        <f t="shared" ref="AJ26:AJ28" si="31">N26-Y26</f>
        <v>-1.8400826161377686</v>
      </c>
      <c r="AK26" s="72">
        <f t="shared" si="7"/>
        <v>0</v>
      </c>
      <c r="AL26" s="72">
        <f t="shared" si="8"/>
        <v>0</v>
      </c>
      <c r="AM26" s="46"/>
      <c r="AP26" s="57" t="s">
        <v>253</v>
      </c>
    </row>
    <row r="27" spans="2:42" ht="22.5">
      <c r="C27" s="40" t="s">
        <v>102</v>
      </c>
      <c r="D27" s="42" t="s">
        <v>34</v>
      </c>
      <c r="E27" s="41" t="s">
        <v>25</v>
      </c>
      <c r="F27" s="42" t="s">
        <v>44</v>
      </c>
      <c r="G27" s="147">
        <v>0</v>
      </c>
      <c r="H27" s="61">
        <v>0</v>
      </c>
      <c r="I27" s="61">
        <v>0</v>
      </c>
      <c r="J27" s="61">
        <v>32.200000000000003</v>
      </c>
      <c r="K27" s="77"/>
      <c r="L27" s="77"/>
      <c r="M27" s="77"/>
      <c r="N27" s="78"/>
      <c r="O27" s="78"/>
      <c r="P27" s="78"/>
      <c r="Q27" s="44"/>
      <c r="R27" s="147">
        <v>0</v>
      </c>
      <c r="S27" s="61">
        <v>0</v>
      </c>
      <c r="T27" s="61">
        <v>0</v>
      </c>
      <c r="U27" s="61">
        <v>32.200000000000003</v>
      </c>
      <c r="V27" s="77"/>
      <c r="W27" s="77"/>
      <c r="X27" s="77"/>
      <c r="Y27" s="78"/>
      <c r="Z27" s="78"/>
      <c r="AA27" s="78"/>
      <c r="AB27" s="66"/>
      <c r="AC27" s="181">
        <f>G27-R27</f>
        <v>0</v>
      </c>
      <c r="AD27" s="72">
        <f t="shared" si="25"/>
        <v>0</v>
      </c>
      <c r="AE27" s="72">
        <f t="shared" si="26"/>
        <v>0</v>
      </c>
      <c r="AF27" s="72">
        <f t="shared" si="27"/>
        <v>0</v>
      </c>
      <c r="AG27" s="103">
        <f t="shared" si="28"/>
        <v>0</v>
      </c>
      <c r="AH27" s="103">
        <f t="shared" si="29"/>
        <v>0</v>
      </c>
      <c r="AI27" s="103">
        <f t="shared" si="30"/>
        <v>0</v>
      </c>
      <c r="AJ27" s="103">
        <f t="shared" si="31"/>
        <v>0</v>
      </c>
      <c r="AK27" s="103">
        <f t="shared" si="7"/>
        <v>0</v>
      </c>
      <c r="AL27" s="103">
        <f t="shared" si="8"/>
        <v>0</v>
      </c>
      <c r="AM27" s="46"/>
      <c r="AN27" s="46"/>
      <c r="AP27" s="56" t="s">
        <v>218</v>
      </c>
    </row>
    <row r="28" spans="2:42" s="15" customFormat="1">
      <c r="B28" s="14"/>
      <c r="C28" s="67"/>
      <c r="D28" s="79" t="s">
        <v>35</v>
      </c>
      <c r="E28" s="68"/>
      <c r="F28" s="79"/>
      <c r="G28" s="150">
        <f>SUM(G26:G27)</f>
        <v>0</v>
      </c>
      <c r="H28" s="75">
        <f t="shared" ref="H28:J28" si="32">SUM(H26:H27)</f>
        <v>0</v>
      </c>
      <c r="I28" s="75">
        <f t="shared" si="32"/>
        <v>2.6</v>
      </c>
      <c r="J28" s="75">
        <f t="shared" si="32"/>
        <v>35.700000000000003</v>
      </c>
      <c r="K28" s="75">
        <f>SUM(K26:K27)</f>
        <v>3.4684160992532789</v>
      </c>
      <c r="L28" s="75">
        <f t="shared" ref="L28" si="33">SUM(L26:L27)</f>
        <v>6.1759425253522968</v>
      </c>
      <c r="M28" s="75">
        <f>SUM(M26:M27)</f>
        <v>3.6531110296198723</v>
      </c>
      <c r="N28" s="76">
        <v>3.614132456655653</v>
      </c>
      <c r="O28" s="76">
        <v>3.7225564303553225</v>
      </c>
      <c r="P28" s="76">
        <v>3.8342331232659821</v>
      </c>
      <c r="Q28" s="80"/>
      <c r="R28" s="150">
        <v>0</v>
      </c>
      <c r="S28" s="75">
        <v>0</v>
      </c>
      <c r="T28" s="75">
        <v>2.6</v>
      </c>
      <c r="U28" s="75">
        <v>35.700000000000003</v>
      </c>
      <c r="V28" s="75">
        <v>3.4684160992532789</v>
      </c>
      <c r="W28" s="75">
        <v>6.1759425253522968</v>
      </c>
      <c r="X28" s="75">
        <v>3.6531110296198723</v>
      </c>
      <c r="Y28" s="76">
        <v>5.4542150727934215</v>
      </c>
      <c r="Z28" s="76">
        <v>5.6178415249772247</v>
      </c>
      <c r="AA28" s="76">
        <v>5.7863767707265419</v>
      </c>
      <c r="AB28" s="70"/>
      <c r="AC28" s="150">
        <f>G28-R28</f>
        <v>0</v>
      </c>
      <c r="AD28" s="75">
        <f t="shared" si="25"/>
        <v>0</v>
      </c>
      <c r="AE28" s="75">
        <f t="shared" si="26"/>
        <v>0</v>
      </c>
      <c r="AF28" s="75">
        <f t="shared" si="27"/>
        <v>0</v>
      </c>
      <c r="AG28" s="75">
        <f t="shared" si="28"/>
        <v>0</v>
      </c>
      <c r="AH28" s="75">
        <f t="shared" si="29"/>
        <v>0</v>
      </c>
      <c r="AI28" s="75">
        <f t="shared" si="30"/>
        <v>0</v>
      </c>
      <c r="AJ28" s="75">
        <f t="shared" si="31"/>
        <v>-1.8400826161377686</v>
      </c>
      <c r="AK28" s="75">
        <f t="shared" si="7"/>
        <v>-1.8952850946219022</v>
      </c>
      <c r="AL28" s="75">
        <f t="shared" si="8"/>
        <v>-1.9521436474605598</v>
      </c>
      <c r="AM28" s="92"/>
      <c r="AN28" s="92"/>
      <c r="AP28" s="71"/>
    </row>
    <row r="29" spans="2:42" s="15" customFormat="1">
      <c r="B29" s="14"/>
      <c r="C29" s="49" t="s">
        <v>89</v>
      </c>
      <c r="D29" s="44"/>
      <c r="E29" s="51"/>
      <c r="F29" s="80"/>
      <c r="G29" s="149"/>
      <c r="H29" s="73"/>
      <c r="I29" s="73"/>
      <c r="J29" s="73"/>
      <c r="K29" s="73"/>
      <c r="L29" s="73"/>
      <c r="M29" s="73"/>
      <c r="N29" s="74"/>
      <c r="O29" s="74"/>
      <c r="P29" s="74"/>
      <c r="Q29" s="80"/>
      <c r="R29" s="149"/>
      <c r="S29" s="73"/>
      <c r="T29" s="73"/>
      <c r="U29" s="73"/>
      <c r="V29" s="73"/>
      <c r="W29" s="73"/>
      <c r="X29" s="73"/>
      <c r="Y29" s="74"/>
      <c r="Z29" s="74"/>
      <c r="AA29" s="74"/>
      <c r="AB29" s="73"/>
      <c r="AC29" s="149"/>
      <c r="AD29" s="73"/>
      <c r="AE29" s="73"/>
      <c r="AF29" s="73"/>
      <c r="AG29" s="73"/>
      <c r="AH29" s="73"/>
      <c r="AI29" s="73"/>
      <c r="AJ29" s="73"/>
      <c r="AK29" s="73"/>
      <c r="AL29" s="73"/>
      <c r="AM29" s="92"/>
      <c r="AN29" s="92"/>
      <c r="AP29" s="71"/>
    </row>
    <row r="30" spans="2:42" s="15" customFormat="1">
      <c r="B30" s="14"/>
      <c r="C30" s="40" t="s">
        <v>36</v>
      </c>
      <c r="D30" s="42" t="s">
        <v>37</v>
      </c>
      <c r="E30" s="41" t="s">
        <v>31</v>
      </c>
      <c r="F30" s="42" t="s">
        <v>44</v>
      </c>
      <c r="G30" s="147">
        <v>2.7</v>
      </c>
      <c r="H30" s="61">
        <v>3.6</v>
      </c>
      <c r="I30" s="61">
        <v>3.1</v>
      </c>
      <c r="J30" s="61">
        <v>3.5</v>
      </c>
      <c r="K30" s="103">
        <v>3.8020724099999996</v>
      </c>
      <c r="L30" s="61">
        <v>4.05</v>
      </c>
      <c r="M30" s="61">
        <v>3.9401226384264811</v>
      </c>
      <c r="N30" s="65">
        <v>4.4388000000000005</v>
      </c>
      <c r="O30" s="372"/>
      <c r="P30" s="372"/>
      <c r="Q30" s="80"/>
      <c r="R30" s="147">
        <v>2.7</v>
      </c>
      <c r="S30" s="61">
        <v>3.6</v>
      </c>
      <c r="T30" s="61">
        <v>3.1</v>
      </c>
      <c r="U30" s="61">
        <v>3.5</v>
      </c>
      <c r="V30" s="103">
        <v>3.8020724099999996</v>
      </c>
      <c r="W30" s="61">
        <v>4.05</v>
      </c>
      <c r="X30" s="61">
        <v>3.9401226384264811</v>
      </c>
      <c r="Y30" s="65">
        <v>4.5167102845102303</v>
      </c>
      <c r="Z30" s="372"/>
      <c r="AA30" s="372"/>
      <c r="AB30" s="66"/>
      <c r="AC30" s="181">
        <f>G30-R30</f>
        <v>0</v>
      </c>
      <c r="AD30" s="72">
        <f t="shared" ref="AD30:AD31" si="34">H30-S30</f>
        <v>0</v>
      </c>
      <c r="AE30" s="72">
        <f t="shared" ref="AE30:AE31" si="35">I30-T30</f>
        <v>0</v>
      </c>
      <c r="AF30" s="72">
        <f t="shared" ref="AF30:AF31" si="36">J30-U30</f>
        <v>0</v>
      </c>
      <c r="AG30" s="72">
        <f t="shared" ref="AG30:AG31" si="37">K30-V30</f>
        <v>0</v>
      </c>
      <c r="AH30" s="72">
        <f t="shared" ref="AH30:AH31" si="38">L30-W30</f>
        <v>0</v>
      </c>
      <c r="AI30" s="72">
        <f t="shared" ref="AI30:AI31" si="39">M30-X30</f>
        <v>0</v>
      </c>
      <c r="AJ30" s="72">
        <f t="shared" ref="AJ30:AJ31" si="40">N30-Y30</f>
        <v>-7.7910284510229744E-2</v>
      </c>
      <c r="AK30" s="72">
        <f t="shared" si="7"/>
        <v>0</v>
      </c>
      <c r="AL30" s="72">
        <f t="shared" si="8"/>
        <v>0</v>
      </c>
      <c r="AM30" s="92"/>
      <c r="AN30" s="199"/>
      <c r="AO30" s="92"/>
      <c r="AP30" s="57"/>
    </row>
    <row r="31" spans="2:42" s="15" customFormat="1">
      <c r="B31" s="14"/>
      <c r="C31" s="67"/>
      <c r="D31" s="79" t="s">
        <v>37</v>
      </c>
      <c r="E31" s="68"/>
      <c r="F31" s="79"/>
      <c r="G31" s="150">
        <v>2.7</v>
      </c>
      <c r="H31" s="75">
        <v>3.6</v>
      </c>
      <c r="I31" s="75">
        <v>3.1</v>
      </c>
      <c r="J31" s="75">
        <v>3.5</v>
      </c>
      <c r="K31" s="75">
        <v>3.8020724099999996</v>
      </c>
      <c r="L31" s="75">
        <v>4.05</v>
      </c>
      <c r="M31" s="75">
        <f>SUM(M30)</f>
        <v>3.9401226384264811</v>
      </c>
      <c r="N31" s="75">
        <v>4.4388000000000005</v>
      </c>
      <c r="O31" s="76">
        <v>4.5719640000000004</v>
      </c>
      <c r="P31" s="76">
        <v>4.7091229200000004</v>
      </c>
      <c r="Q31" s="80"/>
      <c r="R31" s="150">
        <v>2.7</v>
      </c>
      <c r="S31" s="75">
        <v>3.6</v>
      </c>
      <c r="T31" s="75">
        <v>3.1</v>
      </c>
      <c r="U31" s="75">
        <v>3.5</v>
      </c>
      <c r="V31" s="75">
        <v>3.8020724099999996</v>
      </c>
      <c r="W31" s="75">
        <v>4.05</v>
      </c>
      <c r="X31" s="75">
        <v>3.9401226384264811</v>
      </c>
      <c r="Y31" s="75">
        <v>4.5167102845102303</v>
      </c>
      <c r="Z31" s="76">
        <v>4.6522115930455374</v>
      </c>
      <c r="AA31" s="76">
        <v>4.7917779408369041</v>
      </c>
      <c r="AB31" s="70"/>
      <c r="AC31" s="150">
        <f>G31-R31</f>
        <v>0</v>
      </c>
      <c r="AD31" s="75">
        <f t="shared" si="34"/>
        <v>0</v>
      </c>
      <c r="AE31" s="75">
        <f t="shared" si="35"/>
        <v>0</v>
      </c>
      <c r="AF31" s="75">
        <f t="shared" si="36"/>
        <v>0</v>
      </c>
      <c r="AG31" s="75">
        <f t="shared" si="37"/>
        <v>0</v>
      </c>
      <c r="AH31" s="75">
        <f t="shared" si="38"/>
        <v>0</v>
      </c>
      <c r="AI31" s="75">
        <f t="shared" si="39"/>
        <v>0</v>
      </c>
      <c r="AJ31" s="75">
        <f t="shared" si="40"/>
        <v>-7.7910284510229744E-2</v>
      </c>
      <c r="AK31" s="75">
        <f t="shared" si="7"/>
        <v>-8.024759304553708E-2</v>
      </c>
      <c r="AL31" s="75">
        <f t="shared" si="8"/>
        <v>-8.2655020836903681E-2</v>
      </c>
      <c r="AM31" s="92"/>
      <c r="AN31" s="92"/>
      <c r="AP31" s="57"/>
    </row>
    <row r="32" spans="2:42" s="15" customFormat="1">
      <c r="B32" s="14"/>
      <c r="C32" s="49" t="s">
        <v>38</v>
      </c>
      <c r="D32" s="44"/>
      <c r="E32" s="51"/>
      <c r="F32" s="80"/>
      <c r="G32" s="149"/>
      <c r="H32" s="73"/>
      <c r="I32" s="73"/>
      <c r="J32" s="73"/>
      <c r="K32" s="73"/>
      <c r="L32" s="73"/>
      <c r="M32" s="73"/>
      <c r="N32" s="74"/>
      <c r="O32" s="74"/>
      <c r="P32" s="74"/>
      <c r="Q32" s="80"/>
      <c r="R32" s="149"/>
      <c r="S32" s="73"/>
      <c r="T32" s="73"/>
      <c r="U32" s="73"/>
      <c r="V32" s="73"/>
      <c r="W32" s="73"/>
      <c r="X32" s="73"/>
      <c r="Y32" s="74"/>
      <c r="Z32" s="74"/>
      <c r="AA32" s="74"/>
      <c r="AB32" s="73"/>
      <c r="AC32" s="149"/>
      <c r="AD32" s="73"/>
      <c r="AE32" s="73"/>
      <c r="AF32" s="73"/>
      <c r="AG32" s="73"/>
      <c r="AH32" s="73"/>
      <c r="AI32" s="73"/>
      <c r="AJ32" s="73"/>
      <c r="AK32" s="73"/>
      <c r="AL32" s="73"/>
      <c r="AM32" s="92"/>
      <c r="AN32" s="92"/>
      <c r="AP32" s="57"/>
    </row>
    <row r="33" spans="2:43" s="15" customFormat="1">
      <c r="B33" s="14"/>
      <c r="C33" s="40" t="s">
        <v>38</v>
      </c>
      <c r="D33" s="42" t="s">
        <v>39</v>
      </c>
      <c r="E33" s="41" t="s">
        <v>31</v>
      </c>
      <c r="F33" s="42" t="s">
        <v>44</v>
      </c>
      <c r="G33" s="147">
        <v>0</v>
      </c>
      <c r="H33" s="61">
        <v>15.1</v>
      </c>
      <c r="I33" s="61">
        <v>5.7</v>
      </c>
      <c r="J33" s="103">
        <v>18</v>
      </c>
      <c r="K33" s="103">
        <v>11.58</v>
      </c>
      <c r="L33" s="103">
        <v>15.321</v>
      </c>
      <c r="M33" s="103">
        <v>13.8</v>
      </c>
      <c r="N33" s="330">
        <v>13.8</v>
      </c>
      <c r="O33" s="372"/>
      <c r="P33" s="372"/>
      <c r="Q33" s="80"/>
      <c r="R33" s="147">
        <v>0</v>
      </c>
      <c r="S33" s="61">
        <v>15.1</v>
      </c>
      <c r="T33" s="61">
        <v>5.7</v>
      </c>
      <c r="U33" s="103">
        <v>18</v>
      </c>
      <c r="V33" s="103">
        <v>11.58</v>
      </c>
      <c r="W33" s="103">
        <v>15.321</v>
      </c>
      <c r="X33" s="103">
        <v>13.8</v>
      </c>
      <c r="Y33" s="330">
        <v>13.8</v>
      </c>
      <c r="Z33" s="372"/>
      <c r="AA33" s="372"/>
      <c r="AB33" s="73"/>
      <c r="AC33" s="181">
        <f>G33-R33</f>
        <v>0</v>
      </c>
      <c r="AD33" s="72">
        <f t="shared" ref="AD33:AD34" si="41">H33-S33</f>
        <v>0</v>
      </c>
      <c r="AE33" s="72">
        <f t="shared" ref="AE33:AE34" si="42">I33-T33</f>
        <v>0</v>
      </c>
      <c r="AF33" s="72">
        <f t="shared" ref="AF33:AF34" si="43">J33-U33</f>
        <v>0</v>
      </c>
      <c r="AG33" s="81">
        <f t="shared" ref="AG33:AG34" si="44">K33-V33</f>
        <v>0</v>
      </c>
      <c r="AH33" s="72">
        <f t="shared" ref="AH33:AH34" si="45">L33-W33</f>
        <v>0</v>
      </c>
      <c r="AI33" s="72">
        <f t="shared" ref="AI33:AI34" si="46">M33-X33</f>
        <v>0</v>
      </c>
      <c r="AJ33" s="72">
        <f t="shared" ref="AJ33:AJ34" si="47">N33-Y33</f>
        <v>0</v>
      </c>
      <c r="AK33" s="72">
        <f t="shared" si="7"/>
        <v>0</v>
      </c>
      <c r="AL33" s="72">
        <f t="shared" si="8"/>
        <v>0</v>
      </c>
      <c r="AM33" s="92"/>
      <c r="AN33" s="333"/>
      <c r="AP33" s="56" t="s">
        <v>241</v>
      </c>
    </row>
    <row r="34" spans="2:43" s="15" customFormat="1">
      <c r="B34" s="14"/>
      <c r="C34" s="67"/>
      <c r="D34" s="79" t="s">
        <v>39</v>
      </c>
      <c r="E34" s="68"/>
      <c r="F34" s="79"/>
      <c r="G34" s="150">
        <v>0</v>
      </c>
      <c r="H34" s="75">
        <v>15.1</v>
      </c>
      <c r="I34" s="75">
        <v>5.7</v>
      </c>
      <c r="J34" s="75">
        <v>18</v>
      </c>
      <c r="K34" s="75">
        <v>11.58</v>
      </c>
      <c r="L34" s="75">
        <v>15.321</v>
      </c>
      <c r="M34" s="75">
        <f>SUM(M33)</f>
        <v>13.8</v>
      </c>
      <c r="N34" s="76">
        <v>13.8</v>
      </c>
      <c r="O34" s="76">
        <v>14.214</v>
      </c>
      <c r="P34" s="76">
        <v>14.640420000000001</v>
      </c>
      <c r="Q34" s="80"/>
      <c r="R34" s="150">
        <v>0</v>
      </c>
      <c r="S34" s="75">
        <v>15.1</v>
      </c>
      <c r="T34" s="75">
        <v>5.7</v>
      </c>
      <c r="U34" s="75">
        <v>18</v>
      </c>
      <c r="V34" s="75">
        <v>11.58</v>
      </c>
      <c r="W34" s="75">
        <v>15.321</v>
      </c>
      <c r="X34" s="75">
        <v>13.8</v>
      </c>
      <c r="Y34" s="76">
        <v>13.8</v>
      </c>
      <c r="Z34" s="76">
        <v>14.214</v>
      </c>
      <c r="AA34" s="76">
        <v>14.640420000000001</v>
      </c>
      <c r="AB34" s="70"/>
      <c r="AC34" s="150">
        <f>G34-R34</f>
        <v>0</v>
      </c>
      <c r="AD34" s="75">
        <f t="shared" si="41"/>
        <v>0</v>
      </c>
      <c r="AE34" s="75">
        <f t="shared" si="42"/>
        <v>0</v>
      </c>
      <c r="AF34" s="75">
        <f t="shared" si="43"/>
        <v>0</v>
      </c>
      <c r="AG34" s="75">
        <f t="shared" si="44"/>
        <v>0</v>
      </c>
      <c r="AH34" s="75">
        <f t="shared" si="45"/>
        <v>0</v>
      </c>
      <c r="AI34" s="75">
        <f t="shared" si="46"/>
        <v>0</v>
      </c>
      <c r="AJ34" s="75">
        <f t="shared" si="47"/>
        <v>0</v>
      </c>
      <c r="AK34" s="75">
        <f t="shared" si="7"/>
        <v>0</v>
      </c>
      <c r="AL34" s="75">
        <f t="shared" si="8"/>
        <v>0</v>
      </c>
      <c r="AM34" s="92"/>
      <c r="AN34" s="92"/>
      <c r="AP34" s="57"/>
    </row>
    <row r="35" spans="2:43" s="15" customFormat="1">
      <c r="B35" s="14"/>
      <c r="C35" s="49" t="s">
        <v>219</v>
      </c>
      <c r="D35" s="44"/>
      <c r="E35" s="51"/>
      <c r="F35" s="80"/>
      <c r="G35" s="149"/>
      <c r="H35" s="73"/>
      <c r="I35" s="73"/>
      <c r="J35" s="73"/>
      <c r="K35" s="73"/>
      <c r="L35" s="73"/>
      <c r="M35" s="73"/>
      <c r="N35" s="74"/>
      <c r="O35" s="74"/>
      <c r="P35" s="74"/>
      <c r="Q35" s="80"/>
      <c r="R35" s="149"/>
      <c r="S35" s="73"/>
      <c r="T35" s="73"/>
      <c r="U35" s="73"/>
      <c r="V35" s="73"/>
      <c r="W35" s="73"/>
      <c r="X35" s="73"/>
      <c r="Y35" s="74"/>
      <c r="Z35" s="74"/>
      <c r="AA35" s="74"/>
      <c r="AB35" s="73"/>
      <c r="AC35" s="149"/>
      <c r="AD35" s="73"/>
      <c r="AE35" s="73"/>
      <c r="AF35" s="73"/>
      <c r="AG35" s="73"/>
      <c r="AH35" s="73"/>
      <c r="AI35" s="73"/>
      <c r="AJ35" s="73"/>
      <c r="AK35" s="73"/>
      <c r="AL35" s="73"/>
      <c r="AM35" s="92"/>
      <c r="AN35" s="92"/>
      <c r="AP35" s="57"/>
    </row>
    <row r="36" spans="2:43" s="15" customFormat="1">
      <c r="B36" s="14"/>
      <c r="C36" s="40" t="s">
        <v>219</v>
      </c>
      <c r="D36" s="42" t="s">
        <v>220</v>
      </c>
      <c r="E36" s="41" t="s">
        <v>25</v>
      </c>
      <c r="F36" s="42" t="s">
        <v>44</v>
      </c>
      <c r="G36" s="173">
        <v>0</v>
      </c>
      <c r="H36" s="198">
        <v>0</v>
      </c>
      <c r="I36" s="198">
        <v>0</v>
      </c>
      <c r="J36" s="198">
        <v>0</v>
      </c>
      <c r="K36" s="422"/>
      <c r="L36" s="422"/>
      <c r="M36" s="422"/>
      <c r="N36" s="422">
        <v>0</v>
      </c>
      <c r="O36" s="422"/>
      <c r="P36" s="422"/>
      <c r="Q36" s="80"/>
      <c r="R36" s="147">
        <v>0</v>
      </c>
      <c r="S36" s="61">
        <v>0</v>
      </c>
      <c r="T36" s="61">
        <v>0</v>
      </c>
      <c r="U36" s="103">
        <v>0</v>
      </c>
      <c r="V36" s="422"/>
      <c r="W36" s="422"/>
      <c r="X36" s="422"/>
      <c r="Y36" s="422"/>
      <c r="Z36" s="422"/>
      <c r="AA36" s="423"/>
      <c r="AB36" s="73"/>
      <c r="AC36" s="181">
        <f>G36-R36</f>
        <v>0</v>
      </c>
      <c r="AD36" s="72">
        <f t="shared" ref="AD36" si="48">H36-S36</f>
        <v>0</v>
      </c>
      <c r="AE36" s="72">
        <f t="shared" ref="AE36" si="49">I36-T36</f>
        <v>0</v>
      </c>
      <c r="AF36" s="72">
        <f t="shared" ref="AF36" si="50">J36-U36</f>
        <v>0</v>
      </c>
      <c r="AG36" s="81">
        <f t="shared" ref="AG36" si="51">K36-V36</f>
        <v>0</v>
      </c>
      <c r="AH36" s="72">
        <f t="shared" ref="AH36" si="52">L36-W36</f>
        <v>0</v>
      </c>
      <c r="AI36" s="72">
        <f t="shared" ref="AI36" si="53">M36-X36</f>
        <v>0</v>
      </c>
      <c r="AJ36" s="72">
        <f t="shared" ref="AJ36" si="54">N36-Y36</f>
        <v>0</v>
      </c>
      <c r="AK36" s="72">
        <f t="shared" si="7"/>
        <v>0</v>
      </c>
      <c r="AL36" s="72">
        <f t="shared" si="8"/>
        <v>0</v>
      </c>
      <c r="AM36" s="92"/>
      <c r="AN36" s="333"/>
      <c r="AP36" s="56"/>
    </row>
    <row r="37" spans="2:43" s="15" customFormat="1">
      <c r="B37" s="14"/>
      <c r="C37" s="67"/>
      <c r="D37" s="79" t="s">
        <v>220</v>
      </c>
      <c r="E37" s="68"/>
      <c r="F37" s="79"/>
      <c r="G37" s="420">
        <v>0</v>
      </c>
      <c r="H37" s="421">
        <v>0</v>
      </c>
      <c r="I37" s="421">
        <v>0</v>
      </c>
      <c r="J37" s="421">
        <v>0</v>
      </c>
      <c r="K37" s="418"/>
      <c r="L37" s="418"/>
      <c r="M37" s="418"/>
      <c r="N37" s="418">
        <v>0</v>
      </c>
      <c r="O37" s="418">
        <v>0</v>
      </c>
      <c r="P37" s="418">
        <v>0</v>
      </c>
      <c r="Q37" s="80"/>
      <c r="R37" s="150">
        <v>0</v>
      </c>
      <c r="S37" s="75">
        <v>0</v>
      </c>
      <c r="T37" s="75">
        <v>0</v>
      </c>
      <c r="U37" s="75">
        <v>0</v>
      </c>
      <c r="V37" s="418"/>
      <c r="W37" s="418"/>
      <c r="X37" s="418"/>
      <c r="Y37" s="418"/>
      <c r="Z37" s="418"/>
      <c r="AA37" s="419"/>
      <c r="AB37" s="70"/>
      <c r="AC37" s="150">
        <f>G37-R37</f>
        <v>0</v>
      </c>
      <c r="AD37" s="75">
        <f t="shared" ref="AD37" si="55">H37-S37</f>
        <v>0</v>
      </c>
      <c r="AE37" s="75">
        <f t="shared" ref="AE37" si="56">I37-T37</f>
        <v>0</v>
      </c>
      <c r="AF37" s="75">
        <f t="shared" ref="AF37" si="57">J37-U37</f>
        <v>0</v>
      </c>
      <c r="AG37" s="75">
        <f t="shared" ref="AG37" si="58">K37-V37</f>
        <v>0</v>
      </c>
      <c r="AH37" s="75">
        <f t="shared" ref="AH37" si="59">L37-W37</f>
        <v>0</v>
      </c>
      <c r="AI37" s="75">
        <f t="shared" ref="AI37" si="60">M37-X37</f>
        <v>0</v>
      </c>
      <c r="AJ37" s="75">
        <f t="shared" ref="AJ37" si="61">N37-Y37</f>
        <v>0</v>
      </c>
      <c r="AK37" s="75">
        <f t="shared" si="7"/>
        <v>0</v>
      </c>
      <c r="AL37" s="75">
        <f t="shared" si="8"/>
        <v>0</v>
      </c>
      <c r="AM37" s="92"/>
      <c r="AN37" s="92"/>
      <c r="AP37" s="57"/>
    </row>
    <row r="38" spans="2:43" s="15" customFormat="1">
      <c r="B38" s="14"/>
      <c r="C38" s="49" t="s">
        <v>40</v>
      </c>
      <c r="D38" s="80"/>
      <c r="E38" s="83"/>
      <c r="F38" s="80"/>
      <c r="G38" s="149"/>
      <c r="H38" s="73"/>
      <c r="I38" s="73"/>
      <c r="J38" s="73"/>
      <c r="K38" s="73"/>
      <c r="L38" s="73"/>
      <c r="M38" s="73"/>
      <c r="N38" s="74"/>
      <c r="O38" s="74"/>
      <c r="P38" s="74"/>
      <c r="Q38" s="80"/>
      <c r="R38" s="149"/>
      <c r="S38" s="73"/>
      <c r="T38" s="73"/>
      <c r="U38" s="73"/>
      <c r="V38" s="73"/>
      <c r="W38" s="73"/>
      <c r="X38" s="73"/>
      <c r="Y38" s="74"/>
      <c r="Z38" s="74"/>
      <c r="AA38" s="74"/>
      <c r="AB38" s="73"/>
      <c r="AC38" s="149"/>
      <c r="AD38" s="73"/>
      <c r="AE38" s="73"/>
      <c r="AF38" s="73"/>
      <c r="AG38" s="73"/>
      <c r="AH38" s="73"/>
      <c r="AI38" s="73"/>
      <c r="AJ38" s="73"/>
      <c r="AK38" s="73"/>
      <c r="AL38" s="73"/>
      <c r="AM38" s="92"/>
      <c r="AN38" s="92"/>
      <c r="AP38" s="57"/>
    </row>
    <row r="39" spans="2:43" s="15" customFormat="1">
      <c r="B39" s="14"/>
      <c r="C39" s="40" t="s">
        <v>40</v>
      </c>
      <c r="D39" s="60" t="s">
        <v>173</v>
      </c>
      <c r="E39" s="41"/>
      <c r="F39" s="42" t="s">
        <v>44</v>
      </c>
      <c r="G39" s="173">
        <v>0.8</v>
      </c>
      <c r="H39" s="163">
        <v>0</v>
      </c>
      <c r="I39" s="163">
        <v>-37.4</v>
      </c>
      <c r="J39" s="163">
        <v>-16.100000000000001</v>
      </c>
      <c r="K39" s="198">
        <v>6.9021582901855352</v>
      </c>
      <c r="L39" s="163">
        <v>10.957876343304894</v>
      </c>
      <c r="M39" s="163">
        <v>6.4475193707970195</v>
      </c>
      <c r="N39" s="164">
        <v>-4.6403480791894482</v>
      </c>
      <c r="O39" s="373"/>
      <c r="P39" s="373"/>
      <c r="Q39" s="44"/>
      <c r="R39" s="173">
        <v>0.8</v>
      </c>
      <c r="S39" s="163">
        <v>0</v>
      </c>
      <c r="T39" s="163">
        <v>-37.4</v>
      </c>
      <c r="U39" s="163">
        <v>-16.100000000000001</v>
      </c>
      <c r="V39" s="198">
        <v>6.9021582901855352</v>
      </c>
      <c r="W39" s="163">
        <v>10.957876343304894</v>
      </c>
      <c r="X39" s="163">
        <v>6.4475193707970195</v>
      </c>
      <c r="Y39" s="164">
        <v>0</v>
      </c>
      <c r="Z39" s="373"/>
      <c r="AA39" s="373"/>
      <c r="AB39" s="66"/>
      <c r="AC39" s="181">
        <f>G39-R39</f>
        <v>0</v>
      </c>
      <c r="AD39" s="72">
        <f t="shared" ref="AD39:AD40" si="62">H39-S39</f>
        <v>0</v>
      </c>
      <c r="AE39" s="72">
        <f t="shared" ref="AE39:AE40" si="63">I39-T39</f>
        <v>0</v>
      </c>
      <c r="AF39" s="72">
        <f t="shared" ref="AF39:AF40" si="64">J39-U39</f>
        <v>0</v>
      </c>
      <c r="AG39" s="72">
        <f t="shared" ref="AG39:AG40" si="65">K39-V39</f>
        <v>0</v>
      </c>
      <c r="AH39" s="72">
        <f t="shared" ref="AH39:AH40" si="66">L39-W39</f>
        <v>0</v>
      </c>
      <c r="AI39" s="72">
        <f t="shared" ref="AI39:AI40" si="67">M39-X39</f>
        <v>0</v>
      </c>
      <c r="AJ39" s="72">
        <f t="shared" ref="AJ39:AJ40" si="68">N39-Y39</f>
        <v>-4.6403480791894482</v>
      </c>
      <c r="AK39" s="72">
        <f t="shared" si="7"/>
        <v>0</v>
      </c>
      <c r="AL39" s="72">
        <f t="shared" si="8"/>
        <v>0</v>
      </c>
      <c r="AM39" s="92"/>
      <c r="AN39" s="187" t="s">
        <v>257</v>
      </c>
      <c r="AP39" s="57" t="s">
        <v>217</v>
      </c>
    </row>
    <row r="40" spans="2:43" s="15" customFormat="1">
      <c r="B40" s="14"/>
      <c r="C40" s="67"/>
      <c r="D40" s="79" t="s">
        <v>173</v>
      </c>
      <c r="E40" s="19"/>
      <c r="F40" s="79"/>
      <c r="G40" s="150">
        <v>0.8</v>
      </c>
      <c r="H40" s="75">
        <v>0</v>
      </c>
      <c r="I40" s="75">
        <v>-37.4</v>
      </c>
      <c r="J40" s="75">
        <v>-16.100000000000001</v>
      </c>
      <c r="K40" s="75">
        <v>6.9021582901855352</v>
      </c>
      <c r="L40" s="75">
        <v>10.957876343304894</v>
      </c>
      <c r="M40" s="75">
        <f>M39</f>
        <v>6.4475193707970195</v>
      </c>
      <c r="N40" s="75">
        <v>-4.6403480791894482</v>
      </c>
      <c r="O40" s="345">
        <v>0</v>
      </c>
      <c r="P40" s="345">
        <v>0</v>
      </c>
      <c r="Q40" s="80"/>
      <c r="R40" s="150">
        <v>0.8</v>
      </c>
      <c r="S40" s="75">
        <v>0</v>
      </c>
      <c r="T40" s="75">
        <v>-37.4</v>
      </c>
      <c r="U40" s="75">
        <v>-16.100000000000001</v>
      </c>
      <c r="V40" s="75">
        <v>6.9021582901855352</v>
      </c>
      <c r="W40" s="75">
        <v>10.957876343304894</v>
      </c>
      <c r="X40" s="75">
        <v>6.4475193707970195</v>
      </c>
      <c r="Y40" s="75">
        <v>0</v>
      </c>
      <c r="Z40" s="345">
        <v>0</v>
      </c>
      <c r="AA40" s="345">
        <v>0</v>
      </c>
      <c r="AB40" s="70"/>
      <c r="AC40" s="181">
        <f>G40-R40</f>
        <v>0</v>
      </c>
      <c r="AD40" s="72">
        <f t="shared" si="62"/>
        <v>0</v>
      </c>
      <c r="AE40" s="72">
        <f t="shared" si="63"/>
        <v>0</v>
      </c>
      <c r="AF40" s="72">
        <f t="shared" si="64"/>
        <v>0</v>
      </c>
      <c r="AG40" s="72">
        <f t="shared" si="65"/>
        <v>0</v>
      </c>
      <c r="AH40" s="72">
        <f t="shared" si="66"/>
        <v>0</v>
      </c>
      <c r="AI40" s="72">
        <f t="shared" si="67"/>
        <v>0</v>
      </c>
      <c r="AJ40" s="72">
        <f t="shared" si="68"/>
        <v>-4.6403480791894482</v>
      </c>
      <c r="AK40" s="72">
        <f t="shared" si="7"/>
        <v>0</v>
      </c>
      <c r="AL40" s="72">
        <f t="shared" si="8"/>
        <v>0</v>
      </c>
      <c r="AM40" s="92"/>
      <c r="AN40" s="46"/>
      <c r="AP40" s="84" t="s">
        <v>121</v>
      </c>
      <c r="AQ40" s="85"/>
    </row>
    <row r="41" spans="2:43" s="15" customFormat="1">
      <c r="B41" s="14"/>
      <c r="C41" s="67"/>
      <c r="D41" s="79"/>
      <c r="E41" s="19"/>
      <c r="F41" s="79"/>
      <c r="G41" s="339"/>
      <c r="H41" s="339"/>
      <c r="I41" s="339"/>
      <c r="J41" s="339"/>
      <c r="K41" s="339"/>
      <c r="L41" s="339"/>
      <c r="M41" s="339"/>
      <c r="N41" s="339"/>
      <c r="O41" s="339"/>
      <c r="P41" s="339"/>
      <c r="Q41" s="80"/>
      <c r="R41" s="340"/>
      <c r="S41" s="339"/>
      <c r="T41" s="339"/>
      <c r="U41" s="339"/>
      <c r="V41" s="339"/>
      <c r="W41" s="339"/>
      <c r="X41" s="339"/>
      <c r="Y41" s="341"/>
      <c r="Z41" s="339"/>
      <c r="AA41" s="339"/>
      <c r="AB41" s="70"/>
      <c r="AC41" s="181"/>
      <c r="AD41" s="72"/>
      <c r="AE41" s="72"/>
      <c r="AF41" s="72"/>
      <c r="AG41" s="72"/>
      <c r="AH41" s="72"/>
      <c r="AI41" s="72"/>
      <c r="AJ41" s="72"/>
      <c r="AK41" s="72"/>
      <c r="AL41" s="72"/>
      <c r="AM41" s="92"/>
      <c r="AN41" s="46"/>
      <c r="AP41" s="84"/>
      <c r="AQ41" s="342"/>
    </row>
    <row r="42" spans="2:43" s="15" customFormat="1">
      <c r="B42" s="14"/>
      <c r="C42" s="86" t="s">
        <v>208</v>
      </c>
      <c r="D42" s="88" t="s">
        <v>70</v>
      </c>
      <c r="E42" s="87"/>
      <c r="F42" s="88"/>
      <c r="G42" s="100">
        <f t="shared" ref="G42:M42" si="69">G37+G34+G31+G28+G24+G18-G40</f>
        <v>620.60810000000015</v>
      </c>
      <c r="H42" s="100">
        <f t="shared" si="69"/>
        <v>701.73199999999997</v>
      </c>
      <c r="I42" s="100">
        <f t="shared" si="69"/>
        <v>747.89729999999997</v>
      </c>
      <c r="J42" s="100">
        <f t="shared" si="69"/>
        <v>797.80210000000011</v>
      </c>
      <c r="K42" s="100">
        <f t="shared" si="69"/>
        <v>847.61387345409719</v>
      </c>
      <c r="L42" s="100">
        <f t="shared" si="69"/>
        <v>708.40460408932813</v>
      </c>
      <c r="M42" s="100">
        <f t="shared" si="69"/>
        <v>705.30312499621743</v>
      </c>
      <c r="N42" s="100">
        <v>790.61140616738226</v>
      </c>
      <c r="O42" s="100">
        <v>814.32974835240373</v>
      </c>
      <c r="P42" s="100">
        <v>838.75964080297581</v>
      </c>
      <c r="Q42" s="29"/>
      <c r="R42" s="174">
        <v>620.60810000000015</v>
      </c>
      <c r="S42" s="100">
        <v>701.73199999999997</v>
      </c>
      <c r="T42" s="100">
        <v>747.89729999999997</v>
      </c>
      <c r="U42" s="100">
        <v>797.80210000000011</v>
      </c>
      <c r="V42" s="100">
        <v>847.61387345409719</v>
      </c>
      <c r="W42" s="100">
        <v>708.40460408932813</v>
      </c>
      <c r="X42" s="100">
        <v>705.30312499621743</v>
      </c>
      <c r="Y42" s="100">
        <v>804.83749501533157</v>
      </c>
      <c r="Z42" s="100">
        <v>828.98261986579155</v>
      </c>
      <c r="AA42" s="100">
        <v>853.85209846176531</v>
      </c>
      <c r="AB42" s="91"/>
      <c r="AC42" s="100">
        <f>G42-R42</f>
        <v>0</v>
      </c>
      <c r="AD42" s="100">
        <f t="shared" ref="AD42" si="70">H42-S42</f>
        <v>0</v>
      </c>
      <c r="AE42" s="100">
        <f t="shared" ref="AE42" si="71">I42-T42</f>
        <v>0</v>
      </c>
      <c r="AF42" s="100">
        <f t="shared" ref="AF42" si="72">J42-U42</f>
        <v>0</v>
      </c>
      <c r="AG42" s="100">
        <f t="shared" ref="AG42" si="73">K42-V42</f>
        <v>0</v>
      </c>
      <c r="AH42" s="100">
        <f t="shared" ref="AH42" si="74">L42-W42</f>
        <v>0</v>
      </c>
      <c r="AI42" s="100">
        <f>M42-X42</f>
        <v>0</v>
      </c>
      <c r="AJ42" s="100">
        <f>N42-Y42</f>
        <v>-14.226088847949313</v>
      </c>
      <c r="AK42" s="100">
        <f t="shared" si="7"/>
        <v>-14.652871513387822</v>
      </c>
      <c r="AL42" s="100">
        <f t="shared" si="8"/>
        <v>-15.092457658789499</v>
      </c>
      <c r="AM42" s="92"/>
      <c r="AN42" s="92" t="s">
        <v>258</v>
      </c>
      <c r="AP42" s="92"/>
    </row>
    <row r="43" spans="2:43" s="96" customFormat="1" ht="21.75" customHeight="1">
      <c r="B43" s="26"/>
      <c r="C43" s="93"/>
      <c r="D43" s="395"/>
      <c r="E43" s="27"/>
      <c r="F43" s="28"/>
      <c r="G43" s="152"/>
      <c r="H43" s="94"/>
      <c r="I43" s="94"/>
      <c r="J43" s="94"/>
      <c r="K43" s="350"/>
      <c r="L43" s="350"/>
      <c r="M43" s="354"/>
      <c r="N43" s="351"/>
      <c r="O43" s="343"/>
      <c r="P43" s="343"/>
      <c r="Q43" s="29"/>
      <c r="R43" s="152"/>
      <c r="S43" s="94"/>
      <c r="T43" s="94"/>
      <c r="U43" s="94"/>
      <c r="V43" s="94">
        <v>6.6062064941601504</v>
      </c>
      <c r="W43" s="94">
        <v>10.9578763433049</v>
      </c>
      <c r="X43" s="94">
        <v>7.7897790422856339</v>
      </c>
      <c r="Y43" s="95">
        <v>852.20617074196821</v>
      </c>
      <c r="Z43" s="152">
        <v>877.77235586422728</v>
      </c>
      <c r="AA43" s="502"/>
      <c r="AB43" s="91"/>
      <c r="AC43" s="184"/>
      <c r="AD43" s="94"/>
      <c r="AE43" s="94"/>
      <c r="AF43" s="94"/>
      <c r="AG43" s="94"/>
      <c r="AH43" s="94"/>
      <c r="AI43" s="94"/>
      <c r="AJ43" s="95"/>
      <c r="AK43" s="95"/>
      <c r="AL43" s="95"/>
      <c r="AM43" s="71"/>
      <c r="AN43" s="71"/>
      <c r="AP43" s="71"/>
    </row>
    <row r="44" spans="2:43" s="96" customFormat="1">
      <c r="B44" s="26"/>
      <c r="C44" s="93"/>
      <c r="D44" s="99"/>
      <c r="E44" s="98"/>
      <c r="F44" s="99"/>
      <c r="G44" s="153"/>
      <c r="H44" s="81"/>
      <c r="I44" s="81"/>
      <c r="J44" s="81"/>
      <c r="K44" s="81"/>
      <c r="L44" s="81"/>
      <c r="M44" s="81"/>
      <c r="N44" s="82"/>
      <c r="O44" s="82"/>
      <c r="P44" s="82"/>
      <c r="Q44" s="44"/>
      <c r="R44" s="153"/>
      <c r="S44" s="81"/>
      <c r="T44" s="81"/>
      <c r="U44" s="81"/>
      <c r="V44" s="81"/>
      <c r="W44" s="81"/>
      <c r="X44" s="81"/>
      <c r="Y44" s="82"/>
      <c r="Z44" s="431"/>
      <c r="AA44" s="377"/>
      <c r="AB44" s="73"/>
      <c r="AC44" s="153"/>
      <c r="AD44" s="81"/>
      <c r="AE44" s="81"/>
      <c r="AF44" s="81"/>
      <c r="AG44" s="81"/>
      <c r="AH44" s="81"/>
      <c r="AI44" s="81"/>
      <c r="AJ44" s="82"/>
      <c r="AK44" s="82"/>
      <c r="AL44" s="82"/>
      <c r="AM44" s="71"/>
      <c r="AN44" s="71"/>
      <c r="AP44" s="71"/>
    </row>
    <row r="45" spans="2:43" s="96" customFormat="1" ht="28.5" customHeight="1">
      <c r="B45" s="26"/>
      <c r="C45" s="31" t="s">
        <v>209</v>
      </c>
      <c r="D45" s="33" t="s">
        <v>200</v>
      </c>
      <c r="E45" s="32"/>
      <c r="F45" s="33"/>
      <c r="G45" s="174"/>
      <c r="H45" s="100"/>
      <c r="I45" s="100"/>
      <c r="J45" s="100"/>
      <c r="K45" s="6"/>
      <c r="L45" s="6"/>
      <c r="M45" s="374" t="s">
        <v>247</v>
      </c>
      <c r="N45" s="375"/>
      <c r="O45" s="479"/>
      <c r="P45" s="479"/>
      <c r="Q45" s="29"/>
      <c r="R45" s="174"/>
      <c r="S45" s="100"/>
      <c r="T45" s="100"/>
      <c r="U45" s="100"/>
      <c r="V45" s="6"/>
      <c r="W45" s="6"/>
      <c r="X45" s="374" t="s">
        <v>247</v>
      </c>
      <c r="Y45" s="374"/>
      <c r="Z45" s="429"/>
      <c r="AA45" s="430"/>
      <c r="AB45" s="91"/>
      <c r="AC45" s="151"/>
      <c r="AD45" s="89"/>
      <c r="AE45" s="89"/>
      <c r="AF45" s="89"/>
      <c r="AG45" s="89"/>
      <c r="AH45" s="89"/>
      <c r="AI45" s="89"/>
      <c r="AJ45" s="90"/>
      <c r="AK45" s="90"/>
      <c r="AL45" s="90"/>
      <c r="AM45" s="71"/>
      <c r="AN45" s="71"/>
      <c r="AP45" s="71"/>
    </row>
    <row r="46" spans="2:43" s="96" customFormat="1" ht="15.75" customHeight="1">
      <c r="B46" s="26"/>
      <c r="C46" s="102" t="s">
        <v>78</v>
      </c>
      <c r="D46" s="99" t="s">
        <v>92</v>
      </c>
      <c r="E46" s="98"/>
      <c r="F46" s="99"/>
      <c r="G46" s="175">
        <v>89.385061989999997</v>
      </c>
      <c r="H46" s="103">
        <v>82</v>
      </c>
      <c r="I46" s="103">
        <v>74.983188990000002</v>
      </c>
      <c r="J46" s="103">
        <v>67.37787492999999</v>
      </c>
      <c r="K46" s="103">
        <v>83.481552590000007</v>
      </c>
      <c r="L46" s="103">
        <v>64.602593319999997</v>
      </c>
      <c r="M46" s="103">
        <v>50.538403870000003</v>
      </c>
      <c r="N46" s="103">
        <v>47.335120130000099</v>
      </c>
      <c r="O46" s="480">
        <f>(O42-O51-O50)/2</f>
        <v>406.22322653216298</v>
      </c>
      <c r="P46" s="378">
        <f>(P42-P51-P50)/2</f>
        <v>418.40992273999427</v>
      </c>
      <c r="Q46" s="169"/>
      <c r="R46" s="147">
        <v>89.385061989999997</v>
      </c>
      <c r="S46" s="103">
        <v>82</v>
      </c>
      <c r="T46" s="103">
        <v>74.983188990000002</v>
      </c>
      <c r="U46" s="103">
        <v>67.37787492999999</v>
      </c>
      <c r="V46" s="103">
        <v>83.481552590000007</v>
      </c>
      <c r="W46" s="103">
        <v>61.917184640000002</v>
      </c>
      <c r="X46" s="103">
        <v>50.538403870000003</v>
      </c>
      <c r="Y46" s="330">
        <v>378.18736568982314</v>
      </c>
      <c r="Z46" s="480">
        <v>406.22322653216298</v>
      </c>
      <c r="AA46" s="378">
        <v>418.40992273999427</v>
      </c>
      <c r="AB46" s="149"/>
      <c r="AC46" s="363">
        <f t="shared" ref="AC46:AJ46" si="75">G46-R46</f>
        <v>0</v>
      </c>
      <c r="AD46" s="361">
        <f t="shared" si="75"/>
        <v>0</v>
      </c>
      <c r="AE46" s="361">
        <f t="shared" si="75"/>
        <v>0</v>
      </c>
      <c r="AF46" s="361">
        <f t="shared" si="75"/>
        <v>0</v>
      </c>
      <c r="AG46" s="361">
        <f t="shared" si="75"/>
        <v>0</v>
      </c>
      <c r="AH46" s="361">
        <f t="shared" si="75"/>
        <v>2.6854086799999948</v>
      </c>
      <c r="AI46" s="361">
        <f t="shared" si="75"/>
        <v>0</v>
      </c>
      <c r="AJ46" s="362">
        <f t="shared" si="75"/>
        <v>-330.85224555982302</v>
      </c>
      <c r="AK46" s="362">
        <f t="shared" si="7"/>
        <v>0</v>
      </c>
      <c r="AL46" s="362">
        <f t="shared" si="8"/>
        <v>0</v>
      </c>
      <c r="AM46" s="71"/>
      <c r="AN46" s="71"/>
      <c r="AP46" s="71"/>
    </row>
    <row r="47" spans="2:43" s="96" customFormat="1" ht="17.25" customHeight="1">
      <c r="B47" s="26"/>
      <c r="C47" s="102" t="s">
        <v>80</v>
      </c>
      <c r="D47" s="99" t="s">
        <v>93</v>
      </c>
      <c r="E47" s="98"/>
      <c r="F47" s="99"/>
      <c r="G47" s="175">
        <v>206.60679357253497</v>
      </c>
      <c r="H47" s="103">
        <v>212.76953298000001</v>
      </c>
      <c r="I47" s="103">
        <v>206.91955127</v>
      </c>
      <c r="J47" s="103">
        <v>221.46295536384417</v>
      </c>
      <c r="K47" s="103">
        <v>247.12759120999999</v>
      </c>
      <c r="L47" s="103">
        <v>191.28495409999999</v>
      </c>
      <c r="M47" s="103">
        <v>188.95656761459</v>
      </c>
      <c r="N47" s="103">
        <v>220.20304976602301</v>
      </c>
      <c r="O47" s="175">
        <f>O46</f>
        <v>406.22322653216298</v>
      </c>
      <c r="P47" s="379">
        <f>P46</f>
        <v>418.40992273999427</v>
      </c>
      <c r="Q47" s="169"/>
      <c r="R47" s="175">
        <v>206.60679357253497</v>
      </c>
      <c r="S47" s="103">
        <v>212.76953298000001</v>
      </c>
      <c r="T47" s="103">
        <v>206.91955127</v>
      </c>
      <c r="U47" s="103">
        <v>221.46295536384417</v>
      </c>
      <c r="V47" s="103">
        <v>247.12759120999999</v>
      </c>
      <c r="W47" s="103">
        <v>192.80588608480201</v>
      </c>
      <c r="X47" s="103">
        <v>189.54973303458999</v>
      </c>
      <c r="Y47" s="330">
        <v>378.18736568982314</v>
      </c>
      <c r="Z47" s="175">
        <v>406.22322653216298</v>
      </c>
      <c r="AA47" s="379">
        <v>418.40992273999427</v>
      </c>
      <c r="AB47" s="149"/>
      <c r="AC47" s="181">
        <f t="shared" ref="AC47:AC55" si="76">G47-R47</f>
        <v>0</v>
      </c>
      <c r="AD47" s="72">
        <f t="shared" ref="AD47:AD55" si="77">H47-S47</f>
        <v>0</v>
      </c>
      <c r="AE47" s="72">
        <f t="shared" ref="AE47:AE55" si="78">I47-T47</f>
        <v>0</v>
      </c>
      <c r="AF47" s="72">
        <f t="shared" ref="AF47:AF55" si="79">J47-U47</f>
        <v>0</v>
      </c>
      <c r="AG47" s="72">
        <f t="shared" ref="AG47:AG55" si="80">K47-V47</f>
        <v>0</v>
      </c>
      <c r="AH47" s="72">
        <f>L47-W47</f>
        <v>-1.5209319848020186</v>
      </c>
      <c r="AI47" s="72">
        <f t="shared" ref="AI47:AI55" si="81">M47-X47</f>
        <v>-0.59316541999999117</v>
      </c>
      <c r="AJ47" s="182">
        <f t="shared" ref="AJ47:AJ71" si="82">N47-Y47</f>
        <v>-157.98431592380012</v>
      </c>
      <c r="AK47" s="182">
        <f t="shared" si="7"/>
        <v>0</v>
      </c>
      <c r="AL47" s="182">
        <f t="shared" si="8"/>
        <v>0</v>
      </c>
      <c r="AM47" s="71"/>
      <c r="AN47" s="71"/>
      <c r="AP47" s="71"/>
    </row>
    <row r="48" spans="2:43" s="96" customFormat="1" ht="18" customHeight="1">
      <c r="B48" s="26"/>
      <c r="C48" s="102" t="s">
        <v>103</v>
      </c>
      <c r="D48" s="99" t="s">
        <v>91</v>
      </c>
      <c r="E48" s="98"/>
      <c r="F48" s="99"/>
      <c r="G48" s="175">
        <v>170.74591896000004</v>
      </c>
      <c r="H48" s="103">
        <v>230.48424634</v>
      </c>
      <c r="I48" s="103">
        <v>289.63126613999998</v>
      </c>
      <c r="J48" s="103">
        <v>333.33061552999999</v>
      </c>
      <c r="K48" s="103">
        <f>317.63877645+15.8</f>
        <v>333.43877645000003</v>
      </c>
      <c r="L48" s="103">
        <v>265.38263315</v>
      </c>
      <c r="M48" s="103">
        <v>288.923534698683</v>
      </c>
      <c r="N48" s="103">
        <v>332.19808869172402</v>
      </c>
      <c r="O48" s="481"/>
      <c r="P48" s="380"/>
      <c r="Q48" s="169"/>
      <c r="R48" s="175">
        <v>170.74591896000004</v>
      </c>
      <c r="S48" s="103">
        <v>230.48424634</v>
      </c>
      <c r="T48" s="103">
        <v>289.63126613999998</v>
      </c>
      <c r="U48" s="103">
        <v>333.33061552999999</v>
      </c>
      <c r="V48" s="103">
        <v>333.43877645000003</v>
      </c>
      <c r="W48" s="103">
        <v>271.44034302787799</v>
      </c>
      <c r="X48" s="103">
        <v>288.67504353295698</v>
      </c>
      <c r="Y48" s="176"/>
      <c r="Z48" s="481"/>
      <c r="AA48" s="380"/>
      <c r="AB48" s="149"/>
      <c r="AC48" s="181">
        <f t="shared" si="76"/>
        <v>0</v>
      </c>
      <c r="AD48" s="72">
        <f t="shared" si="77"/>
        <v>0</v>
      </c>
      <c r="AE48" s="72">
        <f t="shared" si="78"/>
        <v>0</v>
      </c>
      <c r="AF48" s="72">
        <f t="shared" si="79"/>
        <v>0</v>
      </c>
      <c r="AG48" s="72">
        <f t="shared" si="80"/>
        <v>0</v>
      </c>
      <c r="AH48" s="72">
        <f t="shared" ref="AH48:AH55" si="83">L48-W48</f>
        <v>-6.0577098778779828</v>
      </c>
      <c r="AI48" s="72">
        <f t="shared" si="81"/>
        <v>0.2484911657260227</v>
      </c>
      <c r="AJ48" s="182">
        <f t="shared" si="82"/>
        <v>332.19808869172402</v>
      </c>
      <c r="AK48" s="182">
        <f t="shared" si="7"/>
        <v>0</v>
      </c>
      <c r="AL48" s="182">
        <f t="shared" si="8"/>
        <v>0</v>
      </c>
      <c r="AM48" s="71"/>
      <c r="AN48" s="71"/>
      <c r="AP48" s="57"/>
    </row>
    <row r="49" spans="1:42" s="96" customFormat="1" ht="15.75" customHeight="1">
      <c r="B49" s="26"/>
      <c r="C49" s="102" t="s">
        <v>104</v>
      </c>
      <c r="D49" s="99" t="s">
        <v>91</v>
      </c>
      <c r="E49" s="98"/>
      <c r="F49" s="99"/>
      <c r="G49" s="175">
        <v>74.662899120000006</v>
      </c>
      <c r="H49" s="103">
        <v>116.90241021</v>
      </c>
      <c r="I49" s="103">
        <v>126.98568299999999</v>
      </c>
      <c r="J49" s="103">
        <v>148.61522618999999</v>
      </c>
      <c r="K49" s="103">
        <v>153.69793478</v>
      </c>
      <c r="L49" s="103">
        <v>129.94533405000001</v>
      </c>
      <c r="M49" s="103">
        <v>144.061162936149</v>
      </c>
      <c r="N49" s="103">
        <v>156.90042609853501</v>
      </c>
      <c r="O49" s="481"/>
      <c r="P49" s="380"/>
      <c r="Q49" s="169"/>
      <c r="R49" s="175">
        <v>74.662899120000006</v>
      </c>
      <c r="S49" s="103">
        <v>116.90241021</v>
      </c>
      <c r="T49" s="103">
        <v>126.98568299999999</v>
      </c>
      <c r="U49" s="103">
        <v>148.61522618999999</v>
      </c>
      <c r="V49" s="103">
        <v>153.69793478</v>
      </c>
      <c r="W49" s="103">
        <v>129.59376523976999</v>
      </c>
      <c r="X49" s="103">
        <v>143.21619499757</v>
      </c>
      <c r="Y49" s="176"/>
      <c r="Z49" s="481"/>
      <c r="AA49" s="380"/>
      <c r="AB49" s="149"/>
      <c r="AC49" s="181">
        <f t="shared" si="76"/>
        <v>0</v>
      </c>
      <c r="AD49" s="72">
        <f t="shared" si="77"/>
        <v>0</v>
      </c>
      <c r="AE49" s="72">
        <f t="shared" si="78"/>
        <v>0</v>
      </c>
      <c r="AF49" s="72">
        <f t="shared" si="79"/>
        <v>0</v>
      </c>
      <c r="AG49" s="72">
        <f t="shared" si="80"/>
        <v>0</v>
      </c>
      <c r="AH49" s="72">
        <f t="shared" si="83"/>
        <v>0.35156881023002029</v>
      </c>
      <c r="AI49" s="72">
        <f t="shared" si="81"/>
        <v>0.84496793857900343</v>
      </c>
      <c r="AJ49" s="182">
        <f t="shared" si="82"/>
        <v>156.90042609853501</v>
      </c>
      <c r="AK49" s="182">
        <f t="shared" si="7"/>
        <v>0</v>
      </c>
      <c r="AL49" s="182">
        <f t="shared" si="8"/>
        <v>0</v>
      </c>
      <c r="AM49" s="71"/>
      <c r="AN49" s="71"/>
      <c r="AP49" s="71"/>
    </row>
    <row r="50" spans="1:42" s="96" customFormat="1" ht="15.75" customHeight="1">
      <c r="B50" s="26"/>
      <c r="C50" s="102" t="s">
        <v>79</v>
      </c>
      <c r="D50" s="99" t="s">
        <v>91</v>
      </c>
      <c r="E50" s="98"/>
      <c r="F50" s="99"/>
      <c r="G50" s="175">
        <v>1.6760608400000001</v>
      </c>
      <c r="H50" s="103">
        <v>1.72801872604</v>
      </c>
      <c r="I50" s="103">
        <v>1.60365307000001</v>
      </c>
      <c r="J50" s="385">
        <v>1.63267692</v>
      </c>
      <c r="K50" s="103">
        <v>1.6840834099999999</v>
      </c>
      <c r="L50" s="103">
        <v>1.72726329</v>
      </c>
      <c r="M50" s="103">
        <v>1.77485652110007</v>
      </c>
      <c r="N50" s="103">
        <v>1.77485652110007</v>
      </c>
      <c r="O50" s="175">
        <v>1.8832952880777376</v>
      </c>
      <c r="P50" s="381">
        <v>1.939795322987278</v>
      </c>
      <c r="Q50" s="169"/>
      <c r="R50" s="175">
        <v>1.6760608400000001</v>
      </c>
      <c r="S50" s="103">
        <v>1.72801872604</v>
      </c>
      <c r="T50" s="103">
        <v>1.60365307000001</v>
      </c>
      <c r="U50" s="103">
        <v>1.63267692</v>
      </c>
      <c r="V50" s="103">
        <v>1.6840834099999999</v>
      </c>
      <c r="W50" s="81">
        <v>1.7759035379251999</v>
      </c>
      <c r="X50" s="103">
        <v>1.77485652110007</v>
      </c>
      <c r="Y50" s="81">
        <v>1.8284420272599393</v>
      </c>
      <c r="Z50" s="153">
        <v>1.8832952880777376</v>
      </c>
      <c r="AA50" s="376">
        <v>1.939795322987278</v>
      </c>
      <c r="AB50" s="149"/>
      <c r="AC50" s="181">
        <f t="shared" si="76"/>
        <v>0</v>
      </c>
      <c r="AD50" s="72">
        <f t="shared" si="77"/>
        <v>0</v>
      </c>
      <c r="AE50" s="72">
        <f t="shared" si="78"/>
        <v>0</v>
      </c>
      <c r="AF50" s="72">
        <f t="shared" si="79"/>
        <v>0</v>
      </c>
      <c r="AG50" s="72">
        <f t="shared" si="80"/>
        <v>0</v>
      </c>
      <c r="AH50" s="72">
        <f t="shared" si="83"/>
        <v>-4.8640247925199942E-2</v>
      </c>
      <c r="AI50" s="72">
        <f t="shared" si="81"/>
        <v>0</v>
      </c>
      <c r="AJ50" s="182">
        <f t="shared" si="82"/>
        <v>-5.3585506159869345E-2</v>
      </c>
      <c r="AK50" s="182">
        <f t="shared" si="7"/>
        <v>0</v>
      </c>
      <c r="AL50" s="182">
        <f t="shared" si="8"/>
        <v>0</v>
      </c>
      <c r="AM50" s="71"/>
      <c r="AN50" s="71"/>
      <c r="AP50" s="71"/>
    </row>
    <row r="51" spans="1:42" s="96" customFormat="1" ht="39" customHeight="1">
      <c r="B51" s="26"/>
      <c r="C51" s="102" t="s">
        <v>105</v>
      </c>
      <c r="D51" s="99" t="s">
        <v>91</v>
      </c>
      <c r="E51" s="98"/>
      <c r="F51" s="99"/>
      <c r="G51" s="175">
        <v>41.054462399999998</v>
      </c>
      <c r="H51" s="103">
        <v>42.540030000000002</v>
      </c>
      <c r="I51" s="103">
        <v>59.842699741466276</v>
      </c>
      <c r="J51" s="385">
        <v>60.152357159999994</v>
      </c>
      <c r="K51" s="119">
        <v>50.29725552</v>
      </c>
      <c r="L51" s="119">
        <v>50.847755999999997</v>
      </c>
      <c r="M51" s="119">
        <v>31.548893039999999</v>
      </c>
      <c r="N51" s="119">
        <v>32.199864959999999</v>
      </c>
      <c r="O51" s="482">
        <v>0</v>
      </c>
      <c r="P51" s="381">
        <v>0</v>
      </c>
      <c r="Q51" s="169"/>
      <c r="R51" s="175">
        <v>41.054462399999998</v>
      </c>
      <c r="S51" s="103">
        <v>42.540030000000002</v>
      </c>
      <c r="T51" s="103">
        <v>59.842699741466276</v>
      </c>
      <c r="U51" s="119">
        <v>60.152357159999994</v>
      </c>
      <c r="V51" s="119">
        <v>50.29725552</v>
      </c>
      <c r="W51" s="119">
        <v>50.84775582849975</v>
      </c>
      <c r="X51" s="119">
        <v>31.548893039999999</v>
      </c>
      <c r="Y51" s="200">
        <v>32.408232760475997</v>
      </c>
      <c r="Z51" s="482">
        <v>0</v>
      </c>
      <c r="AA51" s="381">
        <v>0</v>
      </c>
      <c r="AB51" s="149"/>
      <c r="AC51" s="181">
        <f t="shared" si="76"/>
        <v>0</v>
      </c>
      <c r="AD51" s="72">
        <f t="shared" si="77"/>
        <v>0</v>
      </c>
      <c r="AE51" s="72">
        <f t="shared" si="78"/>
        <v>0</v>
      </c>
      <c r="AF51" s="72">
        <f t="shared" si="79"/>
        <v>0</v>
      </c>
      <c r="AG51" s="72">
        <f t="shared" si="80"/>
        <v>0</v>
      </c>
      <c r="AH51" s="72">
        <f t="shared" si="83"/>
        <v>1.7150024689271959E-7</v>
      </c>
      <c r="AI51" s="72">
        <f t="shared" si="81"/>
        <v>0</v>
      </c>
      <c r="AJ51" s="182">
        <f t="shared" si="82"/>
        <v>-0.20836780047599746</v>
      </c>
      <c r="AK51" s="182">
        <f t="shared" si="7"/>
        <v>0</v>
      </c>
      <c r="AL51" s="182">
        <f t="shared" si="8"/>
        <v>0</v>
      </c>
      <c r="AM51" s="71"/>
      <c r="AN51" s="56"/>
      <c r="AO51" s="110"/>
      <c r="AP51" s="71"/>
    </row>
    <row r="52" spans="1:42" s="96" customFormat="1" ht="15.75" customHeight="1">
      <c r="B52" s="196"/>
      <c r="C52" s="190" t="s">
        <v>211</v>
      </c>
      <c r="D52" s="99" t="s">
        <v>91</v>
      </c>
      <c r="E52" s="98"/>
      <c r="F52" s="99"/>
      <c r="G52" s="175">
        <v>0</v>
      </c>
      <c r="H52" s="103">
        <v>0</v>
      </c>
      <c r="I52" s="103">
        <v>0.43215258903225801</v>
      </c>
      <c r="J52" s="385">
        <v>-0.95</v>
      </c>
      <c r="K52" s="168"/>
      <c r="L52" s="168"/>
      <c r="M52" s="168"/>
      <c r="N52" s="168"/>
      <c r="O52" s="483"/>
      <c r="P52" s="382"/>
      <c r="Q52" s="169"/>
      <c r="R52" s="175">
        <v>0</v>
      </c>
      <c r="S52" s="103">
        <v>0</v>
      </c>
      <c r="T52" s="103">
        <v>0.43215258903225801</v>
      </c>
      <c r="U52" s="119"/>
      <c r="V52" s="168"/>
      <c r="W52" s="168"/>
      <c r="X52" s="168"/>
      <c r="Y52" s="177"/>
      <c r="Z52" s="483"/>
      <c r="AA52" s="382"/>
      <c r="AB52" s="149"/>
      <c r="AC52" s="181">
        <f t="shared" si="76"/>
        <v>0</v>
      </c>
      <c r="AD52" s="72">
        <f t="shared" si="77"/>
        <v>0</v>
      </c>
      <c r="AE52" s="72">
        <f t="shared" si="78"/>
        <v>0</v>
      </c>
      <c r="AF52" s="72">
        <f t="shared" si="79"/>
        <v>-0.95</v>
      </c>
      <c r="AG52" s="72">
        <f t="shared" si="80"/>
        <v>0</v>
      </c>
      <c r="AH52" s="72">
        <f t="shared" si="83"/>
        <v>0</v>
      </c>
      <c r="AI52" s="72">
        <f t="shared" si="81"/>
        <v>0</v>
      </c>
      <c r="AJ52" s="182">
        <f t="shared" si="82"/>
        <v>0</v>
      </c>
      <c r="AK52" s="182">
        <f t="shared" si="7"/>
        <v>0</v>
      </c>
      <c r="AL52" s="182">
        <f t="shared" si="8"/>
        <v>0</v>
      </c>
      <c r="AM52" s="71"/>
      <c r="AN52" s="71"/>
      <c r="AO52" s="110"/>
      <c r="AP52" s="71"/>
    </row>
    <row r="53" spans="1:42" s="96" customFormat="1" ht="15.75" customHeight="1">
      <c r="B53" s="196"/>
      <c r="C53" s="197" t="s">
        <v>214</v>
      </c>
      <c r="D53" s="99"/>
      <c r="E53" s="98"/>
      <c r="F53" s="99"/>
      <c r="G53" s="175"/>
      <c r="H53" s="103"/>
      <c r="I53" s="103">
        <v>-5.9</v>
      </c>
      <c r="J53" s="385">
        <v>-23.435745270075</v>
      </c>
      <c r="K53" s="168">
        <v>-15.9</v>
      </c>
      <c r="L53" s="168"/>
      <c r="M53" s="168"/>
      <c r="N53" s="168"/>
      <c r="O53" s="483"/>
      <c r="P53" s="382"/>
      <c r="Q53" s="169"/>
      <c r="R53" s="175"/>
      <c r="S53" s="103"/>
      <c r="T53" s="103">
        <v>-5.9</v>
      </c>
      <c r="U53" s="119">
        <v>-23.435745270075</v>
      </c>
      <c r="V53" s="168">
        <v>-15.9</v>
      </c>
      <c r="W53" s="168"/>
      <c r="X53" s="168"/>
      <c r="Y53" s="177"/>
      <c r="Z53" s="491"/>
      <c r="AA53" s="383"/>
      <c r="AB53" s="149"/>
      <c r="AC53" s="365">
        <f t="shared" si="76"/>
        <v>0</v>
      </c>
      <c r="AD53" s="366">
        <f t="shared" si="77"/>
        <v>0</v>
      </c>
      <c r="AE53" s="366">
        <f t="shared" si="78"/>
        <v>0</v>
      </c>
      <c r="AF53" s="366">
        <f t="shared" si="79"/>
        <v>0</v>
      </c>
      <c r="AG53" s="366">
        <f t="shared" si="80"/>
        <v>0</v>
      </c>
      <c r="AH53" s="366">
        <f t="shared" si="83"/>
        <v>0</v>
      </c>
      <c r="AI53" s="366">
        <f t="shared" si="81"/>
        <v>0</v>
      </c>
      <c r="AJ53" s="367">
        <f t="shared" si="82"/>
        <v>0</v>
      </c>
      <c r="AK53" s="367">
        <f t="shared" si="7"/>
        <v>0</v>
      </c>
      <c r="AL53" s="367">
        <f t="shared" si="8"/>
        <v>0</v>
      </c>
      <c r="AM53" s="93"/>
      <c r="AN53" s="71"/>
      <c r="AO53" s="110"/>
      <c r="AP53" s="71"/>
    </row>
    <row r="54" spans="1:42" s="96" customFormat="1" ht="15.75" customHeight="1">
      <c r="B54" s="26"/>
      <c r="C54" s="86" t="s">
        <v>170</v>
      </c>
      <c r="D54" s="88" t="s">
        <v>48</v>
      </c>
      <c r="E54" s="87"/>
      <c r="F54" s="88"/>
      <c r="G54" s="151">
        <v>584.13119688253505</v>
      </c>
      <c r="H54" s="89">
        <v>686.42423825603998</v>
      </c>
      <c r="I54" s="334">
        <v>754.4981948004986</v>
      </c>
      <c r="J54" s="89">
        <f t="shared" ref="J54:P54" si="84">SUM(J46:J53)</f>
        <v>808.18596082376894</v>
      </c>
      <c r="K54" s="89">
        <f>SUM(K46:K53)</f>
        <v>853.82719396000005</v>
      </c>
      <c r="L54" s="89">
        <f t="shared" si="84"/>
        <v>703.79053391000002</v>
      </c>
      <c r="M54" s="89">
        <f t="shared" si="84"/>
        <v>705.8034186805221</v>
      </c>
      <c r="N54" s="89">
        <f t="shared" si="84"/>
        <v>790.61140616738237</v>
      </c>
      <c r="O54" s="183">
        <f t="shared" si="84"/>
        <v>814.32974835240373</v>
      </c>
      <c r="P54" s="484">
        <f t="shared" si="84"/>
        <v>838.75964080297581</v>
      </c>
      <c r="Q54" s="170"/>
      <c r="R54" s="174">
        <v>584.13119688253505</v>
      </c>
      <c r="S54" s="100">
        <v>686.42423825603998</v>
      </c>
      <c r="T54" s="100">
        <v>754.4981948004986</v>
      </c>
      <c r="U54" s="100">
        <v>809.13596082376898</v>
      </c>
      <c r="V54" s="89">
        <f>SUM(V46:V53)</f>
        <v>853.82719396000005</v>
      </c>
      <c r="W54" s="89">
        <f t="shared" ref="W54:AA54" si="85">SUM(W46:W53)</f>
        <v>708.38083835887494</v>
      </c>
      <c r="X54" s="89">
        <f t="shared" si="85"/>
        <v>705.30312499621709</v>
      </c>
      <c r="Y54" s="89">
        <f t="shared" si="85"/>
        <v>790.61140616738226</v>
      </c>
      <c r="Z54" s="183">
        <f t="shared" si="85"/>
        <v>814.32974835240373</v>
      </c>
      <c r="AA54" s="484">
        <f t="shared" si="85"/>
        <v>838.75964080297581</v>
      </c>
      <c r="AB54" s="156"/>
      <c r="AC54" s="100">
        <f t="shared" si="76"/>
        <v>0</v>
      </c>
      <c r="AD54" s="100">
        <f t="shared" si="77"/>
        <v>0</v>
      </c>
      <c r="AE54" s="100">
        <f t="shared" si="78"/>
        <v>0</v>
      </c>
      <c r="AF54" s="100">
        <f t="shared" si="79"/>
        <v>-0.95000000000004547</v>
      </c>
      <c r="AG54" s="100">
        <f>K54-V54</f>
        <v>0</v>
      </c>
      <c r="AH54" s="100">
        <f t="shared" si="83"/>
        <v>-4.5903044488749174</v>
      </c>
      <c r="AI54" s="100">
        <f t="shared" si="81"/>
        <v>0.50029368430500654</v>
      </c>
      <c r="AJ54" s="100">
        <f t="shared" si="82"/>
        <v>0</v>
      </c>
      <c r="AK54" s="100">
        <f t="shared" si="7"/>
        <v>0</v>
      </c>
      <c r="AL54" s="100">
        <f t="shared" si="8"/>
        <v>0</v>
      </c>
      <c r="AM54" s="93"/>
      <c r="AN54" s="71"/>
      <c r="AO54" s="110"/>
      <c r="AP54" s="71"/>
    </row>
    <row r="55" spans="1:42" s="96" customFormat="1" ht="47.25" customHeight="1">
      <c r="B55" s="26"/>
      <c r="C55" s="434" t="s">
        <v>171</v>
      </c>
      <c r="D55" s="435" t="s">
        <v>172</v>
      </c>
      <c r="E55" s="436" t="s">
        <v>25</v>
      </c>
      <c r="F55" s="437" t="s">
        <v>167</v>
      </c>
      <c r="G55" s="359">
        <v>-36.468803117464972</v>
      </c>
      <c r="H55" s="198">
        <v>-15.37576174395997</v>
      </c>
      <c r="I55" s="198">
        <v>6.598194800498618</v>
      </c>
      <c r="J55" s="198">
        <f>J54-J42</f>
        <v>10.383860823768828</v>
      </c>
      <c r="K55" s="198">
        <f>K54-K42</f>
        <v>6.2133205059028569</v>
      </c>
      <c r="L55" s="104">
        <v>-4.7312302346998001</v>
      </c>
      <c r="M55" s="104">
        <f>M54-M42</f>
        <v>0.50029368430466548</v>
      </c>
      <c r="N55" s="178">
        <f t="shared" ref="N55:P55" si="86">N54-N42</f>
        <v>0</v>
      </c>
      <c r="O55" s="433">
        <f t="shared" si="86"/>
        <v>0</v>
      </c>
      <c r="P55" s="433">
        <f t="shared" si="86"/>
        <v>0</v>
      </c>
      <c r="Q55" s="169"/>
      <c r="R55" s="431">
        <v>-36.468803117464972</v>
      </c>
      <c r="S55" s="432">
        <v>-15.37576174395997</v>
      </c>
      <c r="T55" s="432">
        <v>6.598194800498618</v>
      </c>
      <c r="U55" s="432">
        <v>10.383860823768828</v>
      </c>
      <c r="V55" s="432">
        <v>6.2133205059028569</v>
      </c>
      <c r="W55" s="432">
        <v>-2.3765730453192191E-2</v>
      </c>
      <c r="X55" s="432">
        <v>0</v>
      </c>
      <c r="Y55" s="433">
        <v>0</v>
      </c>
      <c r="Z55" s="377">
        <v>0</v>
      </c>
      <c r="AA55" s="492">
        <v>0</v>
      </c>
      <c r="AB55" s="73"/>
      <c r="AC55" s="498">
        <f t="shared" si="76"/>
        <v>0</v>
      </c>
      <c r="AD55" s="104">
        <f t="shared" si="77"/>
        <v>0</v>
      </c>
      <c r="AE55" s="104">
        <f t="shared" si="78"/>
        <v>0</v>
      </c>
      <c r="AF55" s="104">
        <f t="shared" si="79"/>
        <v>0</v>
      </c>
      <c r="AG55" s="104">
        <f t="shared" si="80"/>
        <v>0</v>
      </c>
      <c r="AH55" s="104">
        <f t="shared" si="83"/>
        <v>-4.7074645042466079</v>
      </c>
      <c r="AI55" s="104">
        <f t="shared" si="81"/>
        <v>0.50029368430466548</v>
      </c>
      <c r="AJ55" s="104">
        <f t="shared" si="82"/>
        <v>0</v>
      </c>
      <c r="AK55" s="104">
        <f t="shared" si="7"/>
        <v>0</v>
      </c>
      <c r="AL55" s="104">
        <f t="shared" si="8"/>
        <v>0</v>
      </c>
      <c r="AM55" s="105"/>
      <c r="AN55" s="57"/>
      <c r="AO55" s="97"/>
      <c r="AP55" s="56" t="s">
        <v>195</v>
      </c>
    </row>
    <row r="56" spans="1:42" s="96" customFormat="1" ht="15.75" customHeight="1">
      <c r="B56" s="26"/>
      <c r="C56" s="102"/>
      <c r="D56" s="396"/>
      <c r="E56" s="41"/>
      <c r="F56" s="99"/>
      <c r="G56" s="153"/>
      <c r="H56" s="81"/>
      <c r="I56" s="81"/>
      <c r="J56" s="81"/>
      <c r="K56" s="81"/>
      <c r="L56" s="81"/>
      <c r="M56" s="81"/>
      <c r="N56" s="82"/>
      <c r="O56" s="82"/>
      <c r="P56" s="82"/>
      <c r="Q56" s="169"/>
      <c r="R56" s="153"/>
      <c r="S56" s="81"/>
      <c r="T56" s="81"/>
      <c r="U56" s="81"/>
      <c r="V56" s="81"/>
      <c r="W56" s="81"/>
      <c r="X56" s="81"/>
      <c r="Y56" s="81"/>
      <c r="Z56" s="493"/>
      <c r="AA56" s="376"/>
      <c r="AB56" s="73"/>
      <c r="AC56" s="499"/>
      <c r="AD56" s="500"/>
      <c r="AE56" s="500"/>
      <c r="AF56" s="500"/>
      <c r="AG56" s="500"/>
      <c r="AH56" s="500"/>
      <c r="AI56" s="500"/>
      <c r="AJ56" s="500"/>
      <c r="AK56" s="500"/>
      <c r="AL56" s="500"/>
      <c r="AM56" s="105"/>
      <c r="AN56" s="57"/>
      <c r="AO56" s="97"/>
      <c r="AP56" s="57"/>
    </row>
    <row r="57" spans="1:42" s="96" customFormat="1" ht="15.75" customHeight="1">
      <c r="A57" s="106"/>
      <c r="B57" s="26"/>
      <c r="C57" s="49" t="s">
        <v>189</v>
      </c>
      <c r="D57" s="44"/>
      <c r="E57" s="51"/>
      <c r="F57" s="44"/>
      <c r="G57" s="154"/>
      <c r="H57" s="107"/>
      <c r="I57" s="107"/>
      <c r="J57" s="107"/>
      <c r="K57" s="107"/>
      <c r="L57" s="107"/>
      <c r="M57" s="107"/>
      <c r="N57" s="179"/>
      <c r="O57" s="179"/>
      <c r="P57" s="179"/>
      <c r="Q57" s="169"/>
      <c r="R57" s="154"/>
      <c r="S57" s="107"/>
      <c r="T57" s="107"/>
      <c r="U57" s="107"/>
      <c r="V57" s="107"/>
      <c r="W57" s="107"/>
      <c r="X57" s="107"/>
      <c r="Y57" s="107"/>
      <c r="Z57" s="494"/>
      <c r="AA57" s="494"/>
      <c r="AB57" s="107"/>
      <c r="AC57" s="153"/>
      <c r="AD57" s="81"/>
      <c r="AE57" s="81"/>
      <c r="AF57" s="81"/>
      <c r="AG57" s="81"/>
      <c r="AH57" s="81"/>
      <c r="AI57" s="81"/>
      <c r="AJ57" s="81"/>
      <c r="AK57" s="81"/>
      <c r="AL57" s="81"/>
      <c r="AM57" s="105"/>
      <c r="AN57" s="57"/>
      <c r="AO57" s="97"/>
      <c r="AP57" s="57"/>
    </row>
    <row r="58" spans="1:42" s="96" customFormat="1" ht="15.75" customHeight="1">
      <c r="A58" s="106"/>
      <c r="B58" s="26"/>
      <c r="C58" s="105" t="s">
        <v>189</v>
      </c>
      <c r="D58" s="397" t="s">
        <v>68</v>
      </c>
      <c r="E58" s="41" t="s">
        <v>25</v>
      </c>
      <c r="F58" s="108"/>
      <c r="G58" s="357">
        <v>-34.179483761000419</v>
      </c>
      <c r="H58" s="356">
        <v>-16.929786426566405</v>
      </c>
      <c r="I58" s="356">
        <v>0.189</v>
      </c>
      <c r="J58" s="356">
        <v>0</v>
      </c>
      <c r="K58" s="356">
        <v>0</v>
      </c>
      <c r="L58" s="356">
        <v>-3.5350000000000001</v>
      </c>
      <c r="M58" s="356">
        <v>0</v>
      </c>
      <c r="N58" s="358">
        <v>0</v>
      </c>
      <c r="O58" s="358">
        <v>0</v>
      </c>
      <c r="P58" s="358">
        <v>0</v>
      </c>
      <c r="Q58" s="171"/>
      <c r="R58" s="180">
        <v>-34.179483761000419</v>
      </c>
      <c r="S58" s="109">
        <v>-16.929786426566405</v>
      </c>
      <c r="T58" s="109">
        <v>0.189</v>
      </c>
      <c r="U58" s="109">
        <v>0</v>
      </c>
      <c r="V58" s="109">
        <v>0</v>
      </c>
      <c r="W58" s="109">
        <v>0</v>
      </c>
      <c r="X58" s="109">
        <v>0</v>
      </c>
      <c r="Y58" s="109">
        <v>0</v>
      </c>
      <c r="Z58" s="495">
        <v>0</v>
      </c>
      <c r="AA58" s="495">
        <v>0</v>
      </c>
      <c r="AB58" s="107"/>
      <c r="AC58" s="153">
        <f t="shared" ref="AC58:AC59" si="87">G58-R58</f>
        <v>0</v>
      </c>
      <c r="AD58" s="81">
        <f t="shared" ref="AD58:AD59" si="88">H58-S58</f>
        <v>0</v>
      </c>
      <c r="AE58" s="81">
        <f t="shared" ref="AE58:AE59" si="89">I58-T58</f>
        <v>0</v>
      </c>
      <c r="AF58" s="81">
        <f t="shared" ref="AF58:AF59" si="90">J58-U58</f>
        <v>0</v>
      </c>
      <c r="AG58" s="81">
        <f t="shared" ref="AG58:AG59" si="91">K58-V58</f>
        <v>0</v>
      </c>
      <c r="AH58" s="81">
        <f t="shared" ref="AH58:AH59" si="92">L58-W58</f>
        <v>-3.5350000000000001</v>
      </c>
      <c r="AI58" s="81">
        <f t="shared" ref="AI58:AI59" si="93">M58-X58</f>
        <v>0</v>
      </c>
      <c r="AJ58" s="81">
        <f t="shared" si="82"/>
        <v>0</v>
      </c>
      <c r="AK58" s="81"/>
      <c r="AL58" s="81"/>
      <c r="AM58" s="57"/>
      <c r="AN58" s="57"/>
      <c r="AO58" s="97"/>
      <c r="AP58" s="57"/>
    </row>
    <row r="59" spans="1:42" s="96" customFormat="1" ht="15.75" customHeight="1">
      <c r="A59" s="106"/>
      <c r="B59" s="26"/>
      <c r="C59" s="93"/>
      <c r="D59" s="397" t="s">
        <v>69</v>
      </c>
      <c r="E59" s="41" t="s">
        <v>25</v>
      </c>
      <c r="F59" s="108"/>
      <c r="G59" s="357">
        <v>-3.206895303727876</v>
      </c>
      <c r="H59" s="356">
        <v>0.95229337617353826</v>
      </c>
      <c r="I59" s="356">
        <v>6.6059999999999999</v>
      </c>
      <c r="J59" s="356">
        <v>10.939553398006078</v>
      </c>
      <c r="K59" s="356">
        <v>6.4476770542661876</v>
      </c>
      <c r="L59" s="356">
        <v>-1.105</v>
      </c>
      <c r="M59" s="356">
        <v>0</v>
      </c>
      <c r="N59" s="358">
        <v>0</v>
      </c>
      <c r="O59" s="358">
        <v>0</v>
      </c>
      <c r="P59" s="358">
        <v>0</v>
      </c>
      <c r="Q59" s="171"/>
      <c r="R59" s="180">
        <v>-3.206895303727876</v>
      </c>
      <c r="S59" s="109">
        <v>0.95229337617353826</v>
      </c>
      <c r="T59" s="109">
        <v>6.6059999999999999</v>
      </c>
      <c r="U59" s="109">
        <v>10.939553398006078</v>
      </c>
      <c r="V59" s="109">
        <v>6.4476770542661876</v>
      </c>
      <c r="W59" s="109">
        <v>0</v>
      </c>
      <c r="X59" s="109">
        <v>0</v>
      </c>
      <c r="Y59" s="109">
        <v>0</v>
      </c>
      <c r="Z59" s="495">
        <v>0</v>
      </c>
      <c r="AA59" s="495">
        <v>0</v>
      </c>
      <c r="AB59" s="107"/>
      <c r="AC59" s="153">
        <f t="shared" si="87"/>
        <v>0</v>
      </c>
      <c r="AD59" s="81">
        <f t="shared" si="88"/>
        <v>0</v>
      </c>
      <c r="AE59" s="81">
        <f t="shared" si="89"/>
        <v>0</v>
      </c>
      <c r="AF59" s="81">
        <f t="shared" si="90"/>
        <v>0</v>
      </c>
      <c r="AG59" s="81">
        <f t="shared" si="91"/>
        <v>0</v>
      </c>
      <c r="AH59" s="81">
        <f t="shared" si="92"/>
        <v>-1.105</v>
      </c>
      <c r="AI59" s="81">
        <f t="shared" si="93"/>
        <v>0</v>
      </c>
      <c r="AJ59" s="81">
        <f t="shared" si="82"/>
        <v>0</v>
      </c>
      <c r="AK59" s="81">
        <f t="shared" si="7"/>
        <v>0</v>
      </c>
      <c r="AL59" s="81">
        <f t="shared" si="8"/>
        <v>0</v>
      </c>
      <c r="AM59" s="71"/>
      <c r="AN59" s="71"/>
      <c r="AO59" s="110"/>
      <c r="AP59" s="71"/>
    </row>
    <row r="60" spans="1:42" s="96" customFormat="1" ht="26.25" customHeight="1">
      <c r="B60" s="26"/>
      <c r="C60" s="31" t="s">
        <v>180</v>
      </c>
      <c r="D60" s="33" t="s">
        <v>70</v>
      </c>
      <c r="E60" s="32"/>
      <c r="F60" s="33"/>
      <c r="G60" s="174">
        <v>620.6</v>
      </c>
      <c r="H60" s="100">
        <v>701.8</v>
      </c>
      <c r="I60" s="100">
        <v>747.9</v>
      </c>
      <c r="J60" s="100">
        <v>797.6</v>
      </c>
      <c r="K60" s="100">
        <f>K42</f>
        <v>847.61387345409719</v>
      </c>
      <c r="L60" s="100">
        <f t="shared" ref="L60:P60" si="94">L42</f>
        <v>708.40460408932813</v>
      </c>
      <c r="M60" s="100">
        <f t="shared" si="94"/>
        <v>705.30312499621743</v>
      </c>
      <c r="N60" s="101">
        <f t="shared" si="94"/>
        <v>790.61140616738226</v>
      </c>
      <c r="O60" s="101">
        <f t="shared" si="94"/>
        <v>814.32974835240373</v>
      </c>
      <c r="P60" s="101">
        <f t="shared" si="94"/>
        <v>838.75964080297581</v>
      </c>
      <c r="Q60" s="29"/>
      <c r="R60" s="174">
        <v>620.6</v>
      </c>
      <c r="S60" s="100">
        <v>701.8</v>
      </c>
      <c r="T60" s="100">
        <v>747.9</v>
      </c>
      <c r="U60" s="100">
        <v>797.6</v>
      </c>
      <c r="V60" s="100">
        <v>847.61387345409719</v>
      </c>
      <c r="W60" s="100">
        <v>708.40460408932813</v>
      </c>
      <c r="X60" s="100">
        <v>705.30312499621743</v>
      </c>
      <c r="Y60" s="100">
        <v>790.61140616738226</v>
      </c>
      <c r="Z60" s="497">
        <v>814.32974835240373</v>
      </c>
      <c r="AA60" s="497">
        <v>838.75964080297581</v>
      </c>
      <c r="AB60" s="91"/>
      <c r="AC60" s="174">
        <f t="shared" ref="AC60:AC61" si="95">G60-R60</f>
        <v>0</v>
      </c>
      <c r="AD60" s="100">
        <f t="shared" ref="AD60:AD61" si="96">H60-S60</f>
        <v>0</v>
      </c>
      <c r="AE60" s="100">
        <f t="shared" ref="AE60:AE61" si="97">I60-T60</f>
        <v>0</v>
      </c>
      <c r="AF60" s="100">
        <f t="shared" ref="AF60:AF61" si="98">J60-U60</f>
        <v>0</v>
      </c>
      <c r="AG60" s="100">
        <f t="shared" ref="AG60:AG61" si="99">K60-V60</f>
        <v>0</v>
      </c>
      <c r="AH60" s="100">
        <f t="shared" ref="AH60:AH61" si="100">L60-W60</f>
        <v>0</v>
      </c>
      <c r="AI60" s="100">
        <f t="shared" ref="AI60:AI61" si="101">M60-X60</f>
        <v>0</v>
      </c>
      <c r="AJ60" s="100">
        <f t="shared" si="82"/>
        <v>0</v>
      </c>
      <c r="AK60" s="100">
        <f t="shared" si="7"/>
        <v>0</v>
      </c>
      <c r="AL60" s="100">
        <f t="shared" si="8"/>
        <v>0</v>
      </c>
      <c r="AM60" s="501"/>
      <c r="AN60" s="71"/>
      <c r="AP60" s="71"/>
    </row>
    <row r="61" spans="1:42" s="96" customFormat="1" ht="33.75" customHeight="1">
      <c r="B61" s="26"/>
      <c r="C61" s="105" t="s">
        <v>71</v>
      </c>
      <c r="D61" s="397"/>
      <c r="E61" s="98"/>
      <c r="F61" s="99"/>
      <c r="G61" s="175">
        <v>41.054462399999998</v>
      </c>
      <c r="H61" s="103">
        <v>42.540030000000002</v>
      </c>
      <c r="I61" s="103">
        <v>59.842699741466276</v>
      </c>
      <c r="J61" s="119">
        <v>60.152357159999994</v>
      </c>
      <c r="K61" s="103">
        <v>50.29725552</v>
      </c>
      <c r="L61" s="81">
        <f t="shared" ref="L61:O61" si="102">L51</f>
        <v>50.847755999999997</v>
      </c>
      <c r="M61" s="81">
        <f t="shared" si="102"/>
        <v>31.548893039999999</v>
      </c>
      <c r="N61" s="82">
        <f t="shared" si="102"/>
        <v>32.199864959999999</v>
      </c>
      <c r="O61" s="82">
        <f t="shared" si="102"/>
        <v>0</v>
      </c>
      <c r="P61" s="82">
        <f t="shared" ref="P61" si="103">P51</f>
        <v>0</v>
      </c>
      <c r="Q61" s="169"/>
      <c r="R61" s="147">
        <v>41.054462399999998</v>
      </c>
      <c r="S61" s="61">
        <v>42.540030000000002</v>
      </c>
      <c r="T61" s="61">
        <v>59.842699741466276</v>
      </c>
      <c r="U61" s="503">
        <v>60.152357159999994</v>
      </c>
      <c r="V61" s="103">
        <v>50.29725552</v>
      </c>
      <c r="W61" s="81">
        <v>50.84775582849975</v>
      </c>
      <c r="X61" s="81">
        <v>31.548893039999999</v>
      </c>
      <c r="Y61" s="81">
        <v>32.408232760475997</v>
      </c>
      <c r="Z61" s="493">
        <v>0</v>
      </c>
      <c r="AA61" s="496">
        <v>0</v>
      </c>
      <c r="AB61" s="73"/>
      <c r="AC61" s="153">
        <f t="shared" si="95"/>
        <v>0</v>
      </c>
      <c r="AD61" s="81">
        <f t="shared" si="96"/>
        <v>0</v>
      </c>
      <c r="AE61" s="81">
        <f t="shared" si="97"/>
        <v>0</v>
      </c>
      <c r="AF61" s="81">
        <f t="shared" si="98"/>
        <v>0</v>
      </c>
      <c r="AG61" s="81">
        <f t="shared" si="99"/>
        <v>0</v>
      </c>
      <c r="AH61" s="81">
        <f t="shared" si="100"/>
        <v>1.7150024689271959E-7</v>
      </c>
      <c r="AI61" s="81">
        <f t="shared" si="101"/>
        <v>0</v>
      </c>
      <c r="AJ61" s="81">
        <f t="shared" si="82"/>
        <v>-0.20836780047599746</v>
      </c>
      <c r="AK61" s="81">
        <f t="shared" si="7"/>
        <v>0</v>
      </c>
      <c r="AL61" s="81">
        <f t="shared" si="8"/>
        <v>0</v>
      </c>
      <c r="AM61" s="71"/>
      <c r="AN61" s="71"/>
      <c r="AP61" s="111"/>
    </row>
    <row r="62" spans="1:42" s="96" customFormat="1" ht="15.75" customHeight="1">
      <c r="B62" s="26"/>
      <c r="C62" s="105" t="s">
        <v>72</v>
      </c>
      <c r="D62" s="397"/>
      <c r="E62" s="98"/>
      <c r="F62" s="99"/>
      <c r="G62" s="175">
        <v>1.6760608400000001</v>
      </c>
      <c r="H62" s="103">
        <v>1.72801872604</v>
      </c>
      <c r="I62" s="103">
        <v>1.60365307000001</v>
      </c>
      <c r="J62" s="103">
        <v>1.63267692</v>
      </c>
      <c r="K62" s="103">
        <v>1.6840834099999999</v>
      </c>
      <c r="L62" s="81">
        <f t="shared" ref="L62:O62" si="104">L50</f>
        <v>1.72726329</v>
      </c>
      <c r="M62" s="81">
        <f t="shared" si="104"/>
        <v>1.77485652110007</v>
      </c>
      <c r="N62" s="82">
        <f t="shared" si="104"/>
        <v>1.77485652110007</v>
      </c>
      <c r="O62" s="82">
        <f t="shared" si="104"/>
        <v>1.8832952880777376</v>
      </c>
      <c r="P62" s="82">
        <f t="shared" ref="P62" si="105">P50</f>
        <v>1.939795322987278</v>
      </c>
      <c r="Q62" s="169"/>
      <c r="R62" s="147">
        <v>1.6760608400000001</v>
      </c>
      <c r="S62" s="61">
        <v>1.72801872604</v>
      </c>
      <c r="T62" s="61">
        <v>1.60365307000001</v>
      </c>
      <c r="U62" s="61">
        <v>1.63267692</v>
      </c>
      <c r="V62" s="103">
        <v>1.6840834099999999</v>
      </c>
      <c r="W62" s="81">
        <v>1.7759035379251999</v>
      </c>
      <c r="X62" s="81">
        <v>1.77485652110007</v>
      </c>
      <c r="Y62" s="81">
        <v>1.8284420272599393</v>
      </c>
      <c r="Z62" s="376">
        <v>1.8832952880777376</v>
      </c>
      <c r="AA62" s="496">
        <v>1.939795322987278</v>
      </c>
      <c r="AB62" s="73"/>
      <c r="AC62" s="153">
        <f t="shared" ref="AC62:AC71" si="106">G62-R62</f>
        <v>0</v>
      </c>
      <c r="AD62" s="81">
        <f t="shared" ref="AD62:AD71" si="107">H62-S62</f>
        <v>0</v>
      </c>
      <c r="AE62" s="81">
        <f t="shared" ref="AE62:AE71" si="108">I62-T62</f>
        <v>0</v>
      </c>
      <c r="AF62" s="81">
        <f t="shared" ref="AF62:AF71" si="109">J62-U62</f>
        <v>0</v>
      </c>
      <c r="AG62" s="81">
        <f t="shared" ref="AG62:AG71" si="110">K62-V62</f>
        <v>0</v>
      </c>
      <c r="AH62" s="81">
        <f t="shared" ref="AH62:AH71" si="111">L62-W62</f>
        <v>-4.8640247925199942E-2</v>
      </c>
      <c r="AI62" s="81">
        <f t="shared" ref="AI62:AI71" si="112">M62-X62</f>
        <v>0</v>
      </c>
      <c r="AJ62" s="81">
        <f t="shared" si="82"/>
        <v>-5.3585506159869345E-2</v>
      </c>
      <c r="AK62" s="81">
        <f t="shared" si="7"/>
        <v>0</v>
      </c>
      <c r="AL62" s="81">
        <f t="shared" si="8"/>
        <v>0</v>
      </c>
      <c r="AM62" s="71"/>
      <c r="AN62" s="71"/>
      <c r="AP62" s="57" t="s">
        <v>199</v>
      </c>
    </row>
    <row r="63" spans="1:42" s="96" customFormat="1" ht="15.75" customHeight="1">
      <c r="B63" s="26"/>
      <c r="C63" s="105" t="s">
        <v>73</v>
      </c>
      <c r="D63" s="397"/>
      <c r="E63" s="98"/>
      <c r="F63" s="99"/>
      <c r="G63" s="175">
        <v>0.8</v>
      </c>
      <c r="H63" s="103">
        <v>0</v>
      </c>
      <c r="I63" s="103">
        <v>-37.4</v>
      </c>
      <c r="J63" s="103">
        <v>-16.100000000000001</v>
      </c>
      <c r="K63" s="103">
        <v>6.9021582901855352</v>
      </c>
      <c r="L63" s="81">
        <f t="shared" ref="L63:O63" si="113">L40</f>
        <v>10.957876343304894</v>
      </c>
      <c r="M63" s="81">
        <f t="shared" si="113"/>
        <v>6.4475193707970195</v>
      </c>
      <c r="N63" s="82">
        <f t="shared" si="113"/>
        <v>-4.6403480791894482</v>
      </c>
      <c r="O63" s="82">
        <f t="shared" si="113"/>
        <v>0</v>
      </c>
      <c r="P63" s="82">
        <f t="shared" ref="P63" si="114">P40</f>
        <v>0</v>
      </c>
      <c r="Q63" s="169"/>
      <c r="R63" s="147">
        <v>0.8</v>
      </c>
      <c r="S63" s="61">
        <v>0</v>
      </c>
      <c r="T63" s="61">
        <v>-37.4</v>
      </c>
      <c r="U63" s="61">
        <v>-16.100000000000001</v>
      </c>
      <c r="V63" s="103">
        <v>6.9021582901855352</v>
      </c>
      <c r="W63" s="81">
        <v>10.957876343304894</v>
      </c>
      <c r="X63" s="81">
        <v>6.4475193707970195</v>
      </c>
      <c r="Y63" s="81">
        <v>-4.6403480791894482</v>
      </c>
      <c r="Z63" s="376">
        <v>0</v>
      </c>
      <c r="AA63" s="496">
        <v>0</v>
      </c>
      <c r="AB63" s="73"/>
      <c r="AC63" s="153">
        <f t="shared" si="106"/>
        <v>0</v>
      </c>
      <c r="AD63" s="81">
        <f t="shared" si="107"/>
        <v>0</v>
      </c>
      <c r="AE63" s="81">
        <f t="shared" si="108"/>
        <v>0</v>
      </c>
      <c r="AF63" s="81">
        <f t="shared" si="109"/>
        <v>0</v>
      </c>
      <c r="AG63" s="81">
        <f t="shared" si="110"/>
        <v>0</v>
      </c>
      <c r="AH63" s="81">
        <f t="shared" si="111"/>
        <v>0</v>
      </c>
      <c r="AI63" s="81">
        <f t="shared" si="112"/>
        <v>0</v>
      </c>
      <c r="AJ63" s="81">
        <f t="shared" si="82"/>
        <v>0</v>
      </c>
      <c r="AK63" s="81">
        <f t="shared" si="7"/>
        <v>0</v>
      </c>
      <c r="AL63" s="81">
        <f t="shared" si="8"/>
        <v>0</v>
      </c>
      <c r="AM63" s="71"/>
      <c r="AN63" s="71"/>
      <c r="AP63" s="71"/>
    </row>
    <row r="64" spans="1:42" s="96" customFormat="1" ht="15.75" customHeight="1">
      <c r="B64" s="26"/>
      <c r="C64" s="105" t="s">
        <v>74</v>
      </c>
      <c r="D64" s="397"/>
      <c r="E64" s="98"/>
      <c r="F64" s="99"/>
      <c r="G64" s="175">
        <v>-4.1425000000000001</v>
      </c>
      <c r="H64" s="103">
        <v>0</v>
      </c>
      <c r="I64" s="103">
        <v>-34.179483761000419</v>
      </c>
      <c r="J64" s="103">
        <v>-16.929786426566405</v>
      </c>
      <c r="K64" s="103">
        <v>0.189</v>
      </c>
      <c r="L64" s="81">
        <f t="shared" ref="L64:M65" si="115">J58</f>
        <v>0</v>
      </c>
      <c r="M64" s="81">
        <f t="shared" si="115"/>
        <v>0</v>
      </c>
      <c r="N64" s="82">
        <f t="shared" ref="N64:P65" si="116">L58</f>
        <v>-3.5350000000000001</v>
      </c>
      <c r="O64" s="82">
        <f t="shared" si="116"/>
        <v>0</v>
      </c>
      <c r="P64" s="82">
        <f t="shared" si="116"/>
        <v>0</v>
      </c>
      <c r="Q64" s="169"/>
      <c r="R64" s="147">
        <v>-4.1425000000000001</v>
      </c>
      <c r="S64" s="61">
        <v>0</v>
      </c>
      <c r="T64" s="103">
        <v>-34.179483761000419</v>
      </c>
      <c r="U64" s="103">
        <v>-16.929786426566405</v>
      </c>
      <c r="V64" s="103">
        <v>0.189</v>
      </c>
      <c r="W64" s="81">
        <v>0</v>
      </c>
      <c r="X64" s="81">
        <v>0</v>
      </c>
      <c r="Y64" s="81">
        <v>0</v>
      </c>
      <c r="Z64" s="376">
        <v>0</v>
      </c>
      <c r="AA64" s="376">
        <v>0</v>
      </c>
      <c r="AB64" s="73"/>
      <c r="AC64" s="153">
        <f t="shared" si="106"/>
        <v>0</v>
      </c>
      <c r="AD64" s="81">
        <f t="shared" si="107"/>
        <v>0</v>
      </c>
      <c r="AE64" s="81">
        <f t="shared" si="108"/>
        <v>0</v>
      </c>
      <c r="AF64" s="81">
        <f t="shared" si="109"/>
        <v>0</v>
      </c>
      <c r="AG64" s="81">
        <f t="shared" si="110"/>
        <v>0</v>
      </c>
      <c r="AH64" s="81">
        <f t="shared" si="111"/>
        <v>0</v>
      </c>
      <c r="AI64" s="81">
        <f t="shared" si="112"/>
        <v>0</v>
      </c>
      <c r="AJ64" s="81">
        <f t="shared" si="82"/>
        <v>-3.5350000000000001</v>
      </c>
      <c r="AK64" s="81">
        <f t="shared" si="7"/>
        <v>0</v>
      </c>
      <c r="AL64" s="81">
        <f t="shared" si="8"/>
        <v>0</v>
      </c>
      <c r="AM64" s="71"/>
      <c r="AN64" s="71"/>
      <c r="AP64" s="57"/>
    </row>
    <row r="65" spans="2:42" s="96" customFormat="1" ht="15.75" customHeight="1">
      <c r="B65" s="26"/>
      <c r="C65" s="105" t="s">
        <v>75</v>
      </c>
      <c r="D65" s="397"/>
      <c r="E65" s="98"/>
      <c r="F65" s="99"/>
      <c r="G65" s="175">
        <v>4.9329999999999998</v>
      </c>
      <c r="H65" s="103">
        <v>0</v>
      </c>
      <c r="I65" s="103">
        <v>-3.206895303727876</v>
      </c>
      <c r="J65" s="103">
        <v>0.95229337617353826</v>
      </c>
      <c r="K65" s="103">
        <v>6.6059999999999999</v>
      </c>
      <c r="L65" s="81">
        <f t="shared" si="115"/>
        <v>10.939553398006078</v>
      </c>
      <c r="M65" s="81">
        <f t="shared" si="115"/>
        <v>6.4476770542661876</v>
      </c>
      <c r="N65" s="82">
        <f t="shared" si="116"/>
        <v>-1.105</v>
      </c>
      <c r="O65" s="82">
        <f t="shared" si="116"/>
        <v>0</v>
      </c>
      <c r="P65" s="82">
        <f t="shared" si="116"/>
        <v>0</v>
      </c>
      <c r="Q65" s="169"/>
      <c r="R65" s="147">
        <v>4.9329999999999998</v>
      </c>
      <c r="S65" s="61">
        <v>0</v>
      </c>
      <c r="T65" s="103">
        <v>-3.206895303727876</v>
      </c>
      <c r="U65" s="103">
        <v>0.95229337617353826</v>
      </c>
      <c r="V65" s="103">
        <v>6.6059999999999999</v>
      </c>
      <c r="W65" s="81">
        <v>10.939553398006078</v>
      </c>
      <c r="X65" s="81">
        <v>6.4476770542661876</v>
      </c>
      <c r="Y65" s="81">
        <v>0</v>
      </c>
      <c r="Z65" s="376">
        <v>0</v>
      </c>
      <c r="AA65" s="376">
        <v>0</v>
      </c>
      <c r="AB65" s="73"/>
      <c r="AC65" s="153">
        <f t="shared" si="106"/>
        <v>0</v>
      </c>
      <c r="AD65" s="81">
        <f t="shared" si="107"/>
        <v>0</v>
      </c>
      <c r="AE65" s="81">
        <f t="shared" si="108"/>
        <v>0</v>
      </c>
      <c r="AF65" s="81">
        <f t="shared" si="109"/>
        <v>0</v>
      </c>
      <c r="AG65" s="81">
        <f t="shared" si="110"/>
        <v>0</v>
      </c>
      <c r="AH65" s="81">
        <f t="shared" si="111"/>
        <v>0</v>
      </c>
      <c r="AI65" s="81">
        <f t="shared" si="112"/>
        <v>0</v>
      </c>
      <c r="AJ65" s="81">
        <f t="shared" si="82"/>
        <v>-1.105</v>
      </c>
      <c r="AK65" s="81">
        <f t="shared" si="7"/>
        <v>0</v>
      </c>
      <c r="AL65" s="81">
        <f t="shared" si="8"/>
        <v>0</v>
      </c>
      <c r="AM65" s="71"/>
      <c r="AN65" s="71"/>
      <c r="AP65" s="71"/>
    </row>
    <row r="66" spans="2:42" s="96" customFormat="1" ht="15.75" customHeight="1">
      <c r="B66" s="26"/>
      <c r="C66" s="105" t="s">
        <v>181</v>
      </c>
      <c r="D66" s="397"/>
      <c r="E66" s="98"/>
      <c r="F66" s="99"/>
      <c r="G66" s="175">
        <v>578.66947675999995</v>
      </c>
      <c r="H66" s="103">
        <v>657.53195127395998</v>
      </c>
      <c r="I66" s="103">
        <v>649.05364718853366</v>
      </c>
      <c r="J66" s="103">
        <v>719.71496592000005</v>
      </c>
      <c r="K66" s="103">
        <v>802.53469281428272</v>
      </c>
      <c r="L66" s="81">
        <f>L60-L61-L62+L63</f>
        <v>666.78746114263299</v>
      </c>
      <c r="M66" s="81">
        <f t="shared" ref="M66:O66" si="117">M60-M61-M62+M63</f>
        <v>678.42689480591434</v>
      </c>
      <c r="N66" s="82">
        <f t="shared" si="117"/>
        <v>751.99633660709264</v>
      </c>
      <c r="O66" s="82">
        <f t="shared" si="117"/>
        <v>812.44645306432596</v>
      </c>
      <c r="P66" s="82">
        <f t="shared" ref="P66" si="118">P60-P61-P62+P63</f>
        <v>836.81984547998854</v>
      </c>
      <c r="Q66" s="169"/>
      <c r="R66" s="147">
        <v>578.66947675999995</v>
      </c>
      <c r="S66" s="61">
        <v>657.53195127395998</v>
      </c>
      <c r="T66" s="61">
        <v>649.05364718853366</v>
      </c>
      <c r="U66" s="61">
        <v>719.71496592000005</v>
      </c>
      <c r="V66" s="103">
        <v>802.53469281428272</v>
      </c>
      <c r="W66" s="81">
        <v>666.73882106620806</v>
      </c>
      <c r="X66" s="81">
        <v>678.42689480591434</v>
      </c>
      <c r="Y66" s="81">
        <v>751.73438330045678</v>
      </c>
      <c r="Z66" s="376">
        <v>812.44645306432596</v>
      </c>
      <c r="AA66" s="496">
        <v>836.81984547998854</v>
      </c>
      <c r="AB66" s="73"/>
      <c r="AC66" s="153">
        <f t="shared" si="106"/>
        <v>0</v>
      </c>
      <c r="AD66" s="81">
        <f t="shared" si="107"/>
        <v>0</v>
      </c>
      <c r="AE66" s="81">
        <f t="shared" si="108"/>
        <v>0</v>
      </c>
      <c r="AF66" s="81">
        <f t="shared" si="109"/>
        <v>0</v>
      </c>
      <c r="AG66" s="81">
        <f t="shared" si="110"/>
        <v>0</v>
      </c>
      <c r="AH66" s="81">
        <f t="shared" si="111"/>
        <v>4.8640076424931067E-2</v>
      </c>
      <c r="AI66" s="81">
        <f t="shared" si="112"/>
        <v>0</v>
      </c>
      <c r="AJ66" s="81">
        <f t="shared" si="82"/>
        <v>0.26195330663585992</v>
      </c>
      <c r="AK66" s="81">
        <f t="shared" si="7"/>
        <v>0</v>
      </c>
      <c r="AL66" s="81">
        <f t="shared" si="8"/>
        <v>0</v>
      </c>
      <c r="AM66" s="71"/>
      <c r="AN66" s="71"/>
      <c r="AP66" s="71"/>
    </row>
    <row r="67" spans="2:42" s="96" customFormat="1" ht="15.75" customHeight="1">
      <c r="B67" s="26"/>
      <c r="C67" s="105" t="s">
        <v>182</v>
      </c>
      <c r="D67" s="397"/>
      <c r="E67" s="98"/>
      <c r="F67" s="99"/>
      <c r="G67" s="175">
        <v>293.47723837999996</v>
      </c>
      <c r="H67" s="103">
        <v>328.76597563697999</v>
      </c>
      <c r="I67" s="103">
        <v>358.70630735526726</v>
      </c>
      <c r="J67" s="103">
        <v>376.78726938656644</v>
      </c>
      <c r="K67" s="103">
        <v>401.07834640714134</v>
      </c>
      <c r="L67" s="81">
        <f t="shared" ref="L67:O67" si="119">L66/2-L64</f>
        <v>333.3937305713165</v>
      </c>
      <c r="M67" s="81">
        <f t="shared" si="119"/>
        <v>339.21344740295717</v>
      </c>
      <c r="N67" s="82">
        <f t="shared" si="119"/>
        <v>379.53316830354635</v>
      </c>
      <c r="O67" s="82">
        <f t="shared" si="119"/>
        <v>406.22322653216298</v>
      </c>
      <c r="P67" s="82">
        <f t="shared" ref="P67" si="120">P66/2-P64</f>
        <v>418.40992273999427</v>
      </c>
      <c r="Q67" s="169"/>
      <c r="R67" s="147">
        <v>293.47723837999996</v>
      </c>
      <c r="S67" s="61">
        <v>328.76597563697999</v>
      </c>
      <c r="T67" s="61">
        <v>358.70630735526726</v>
      </c>
      <c r="U67" s="61">
        <v>376.78726938656644</v>
      </c>
      <c r="V67" s="103">
        <v>401.07834640714134</v>
      </c>
      <c r="W67" s="81">
        <v>333.36941053310403</v>
      </c>
      <c r="X67" s="81">
        <v>339.21344740295717</v>
      </c>
      <c r="Y67" s="81">
        <v>375.86719165022839</v>
      </c>
      <c r="Z67" s="376">
        <v>406.22322653216298</v>
      </c>
      <c r="AA67" s="496">
        <v>418.40992273999427</v>
      </c>
      <c r="AB67" s="73"/>
      <c r="AC67" s="153">
        <f t="shared" si="106"/>
        <v>0</v>
      </c>
      <c r="AD67" s="81">
        <f t="shared" si="107"/>
        <v>0</v>
      </c>
      <c r="AE67" s="81">
        <f t="shared" si="108"/>
        <v>0</v>
      </c>
      <c r="AF67" s="81">
        <f t="shared" si="109"/>
        <v>0</v>
      </c>
      <c r="AG67" s="81">
        <f t="shared" si="110"/>
        <v>0</v>
      </c>
      <c r="AH67" s="81">
        <f t="shared" si="111"/>
        <v>2.4320038212465533E-2</v>
      </c>
      <c r="AI67" s="81">
        <f t="shared" si="112"/>
        <v>0</v>
      </c>
      <c r="AJ67" s="81">
        <f t="shared" si="82"/>
        <v>3.665976653317955</v>
      </c>
      <c r="AK67" s="81">
        <f t="shared" si="7"/>
        <v>0</v>
      </c>
      <c r="AL67" s="81">
        <f t="shared" si="8"/>
        <v>0</v>
      </c>
      <c r="AM67" s="71"/>
      <c r="AN67" s="71"/>
      <c r="AP67" s="71"/>
    </row>
    <row r="68" spans="2:42" s="96" customFormat="1" ht="15.75" customHeight="1">
      <c r="B68" s="26"/>
      <c r="C68" s="105" t="s">
        <v>183</v>
      </c>
      <c r="D68" s="397"/>
      <c r="E68" s="98"/>
      <c r="F68" s="99"/>
      <c r="G68" s="175">
        <v>284.40173837999998</v>
      </c>
      <c r="H68" s="103">
        <v>328.76597563697999</v>
      </c>
      <c r="I68" s="103">
        <v>327.73371889799472</v>
      </c>
      <c r="J68" s="103">
        <v>358.90518958382648</v>
      </c>
      <c r="K68" s="103">
        <v>394.66134640714137</v>
      </c>
      <c r="L68" s="81">
        <f t="shared" ref="L68:O68" si="121">L66/2-L65</f>
        <v>322.45417717331043</v>
      </c>
      <c r="M68" s="81">
        <f t="shared" si="121"/>
        <v>332.76577034869098</v>
      </c>
      <c r="N68" s="82">
        <f t="shared" si="121"/>
        <v>377.10316830354634</v>
      </c>
      <c r="O68" s="82">
        <f t="shared" si="121"/>
        <v>406.22322653216298</v>
      </c>
      <c r="P68" s="82">
        <f t="shared" ref="P68" si="122">P66/2-P65</f>
        <v>418.40992273999427</v>
      </c>
      <c r="Q68" s="169"/>
      <c r="R68" s="147">
        <v>284.40173837999998</v>
      </c>
      <c r="S68" s="61">
        <v>328.76597563697999</v>
      </c>
      <c r="T68" s="61">
        <v>327.73371889799472</v>
      </c>
      <c r="U68" s="61">
        <v>358.90518958382648</v>
      </c>
      <c r="V68" s="103">
        <v>394.66134640714137</v>
      </c>
      <c r="W68" s="81">
        <v>322.42985713509796</v>
      </c>
      <c r="X68" s="81">
        <v>332.76577034869098</v>
      </c>
      <c r="Y68" s="81">
        <v>375.86719165022839</v>
      </c>
      <c r="Z68" s="376">
        <v>406.22322653216298</v>
      </c>
      <c r="AA68" s="496">
        <v>418.40992273999427</v>
      </c>
      <c r="AB68" s="73"/>
      <c r="AC68" s="153">
        <f t="shared" si="106"/>
        <v>0</v>
      </c>
      <c r="AD68" s="81">
        <f t="shared" si="107"/>
        <v>0</v>
      </c>
      <c r="AE68" s="81">
        <f t="shared" si="108"/>
        <v>0</v>
      </c>
      <c r="AF68" s="81">
        <f t="shared" si="109"/>
        <v>0</v>
      </c>
      <c r="AG68" s="81">
        <f t="shared" si="110"/>
        <v>0</v>
      </c>
      <c r="AH68" s="81">
        <f t="shared" si="111"/>
        <v>2.4320038212465533E-2</v>
      </c>
      <c r="AI68" s="81">
        <f t="shared" si="112"/>
        <v>0</v>
      </c>
      <c r="AJ68" s="81">
        <f t="shared" si="82"/>
        <v>1.2359766533179481</v>
      </c>
      <c r="AK68" s="81">
        <f t="shared" si="7"/>
        <v>0</v>
      </c>
      <c r="AL68" s="81">
        <f t="shared" si="8"/>
        <v>0</v>
      </c>
      <c r="AM68" s="71"/>
      <c r="AN68" s="71"/>
      <c r="AP68" s="71"/>
    </row>
    <row r="69" spans="2:42" s="96" customFormat="1" ht="15.75" customHeight="1">
      <c r="B69" s="26"/>
      <c r="C69" s="105" t="s">
        <v>76</v>
      </c>
      <c r="D69" s="397"/>
      <c r="E69" s="98"/>
      <c r="F69" s="99"/>
      <c r="G69" s="175">
        <v>145.00225399999999</v>
      </c>
      <c r="H69" s="103">
        <v>145.00225399999999</v>
      </c>
      <c r="I69" s="103">
        <v>183.76372163697999</v>
      </c>
      <c r="J69" s="103">
        <v>144.30000000000001</v>
      </c>
      <c r="K69" s="103">
        <v>216.3</v>
      </c>
      <c r="L69" s="81">
        <v>179.3</v>
      </c>
      <c r="M69" s="81">
        <f t="shared" ref="M69" si="123">L70</f>
        <v>143.15417717331042</v>
      </c>
      <c r="N69" s="82">
        <f>M70</f>
        <v>189.61159317538056</v>
      </c>
      <c r="O69" s="82">
        <f>N70</f>
        <v>187.49157512816578</v>
      </c>
      <c r="P69" s="82">
        <f>O70</f>
        <v>218.7316514039972</v>
      </c>
      <c r="Q69" s="169"/>
      <c r="R69" s="175">
        <v>145.00225399999999</v>
      </c>
      <c r="S69" s="103">
        <v>145.00225399999999</v>
      </c>
      <c r="T69" s="103">
        <v>183.76372163697999</v>
      </c>
      <c r="U69" s="103">
        <v>144.30000000000001</v>
      </c>
      <c r="V69" s="103">
        <v>216.3</v>
      </c>
      <c r="W69" s="81">
        <v>178.36134640714135</v>
      </c>
      <c r="X69" s="81">
        <v>143.1</v>
      </c>
      <c r="Y69" s="81">
        <v>189.66577034869098</v>
      </c>
      <c r="Z69" s="376">
        <v>186.20142130153741</v>
      </c>
      <c r="AA69" s="376">
        <v>220.02180523062557</v>
      </c>
      <c r="AB69" s="73"/>
      <c r="AC69" s="153">
        <f t="shared" si="106"/>
        <v>0</v>
      </c>
      <c r="AD69" s="81">
        <f t="shared" si="107"/>
        <v>0</v>
      </c>
      <c r="AE69" s="81">
        <f t="shared" si="108"/>
        <v>0</v>
      </c>
      <c r="AF69" s="81">
        <f t="shared" si="109"/>
        <v>0</v>
      </c>
      <c r="AG69" s="81">
        <f t="shared" si="110"/>
        <v>0</v>
      </c>
      <c r="AH69" s="81">
        <f t="shared" si="111"/>
        <v>0.93865359285865679</v>
      </c>
      <c r="AI69" s="81">
        <f t="shared" si="112"/>
        <v>5.4177173310421267E-2</v>
      </c>
      <c r="AJ69" s="81">
        <f t="shared" si="82"/>
        <v>-5.4177173310421267E-2</v>
      </c>
      <c r="AK69" s="81">
        <f t="shared" si="7"/>
        <v>1.2901538266283694</v>
      </c>
      <c r="AL69" s="81">
        <f t="shared" si="8"/>
        <v>-1.2901538266283694</v>
      </c>
      <c r="AM69" s="71"/>
      <c r="AN69" s="71"/>
      <c r="AP69" s="71"/>
    </row>
    <row r="70" spans="2:42" s="96" customFormat="1" ht="15.75" customHeight="1">
      <c r="B70" s="26"/>
      <c r="C70" s="105" t="s">
        <v>77</v>
      </c>
      <c r="D70" s="397"/>
      <c r="E70" s="98"/>
      <c r="F70" s="99"/>
      <c r="G70" s="175">
        <v>145.00225399999999</v>
      </c>
      <c r="H70" s="103">
        <v>183.76372163697999</v>
      </c>
      <c r="I70" s="103">
        <v>143.96999726101473</v>
      </c>
      <c r="J70" s="103">
        <v>214.60518958382647</v>
      </c>
      <c r="K70" s="103">
        <v>178.36134640714135</v>
      </c>
      <c r="L70" s="81">
        <f t="shared" ref="L70:O70" si="124">L68-L69</f>
        <v>143.15417717331042</v>
      </c>
      <c r="M70" s="81">
        <f t="shared" si="124"/>
        <v>189.61159317538056</v>
      </c>
      <c r="N70" s="82">
        <f t="shared" si="124"/>
        <v>187.49157512816578</v>
      </c>
      <c r="O70" s="82">
        <f t="shared" si="124"/>
        <v>218.7316514039972</v>
      </c>
      <c r="P70" s="82">
        <f t="shared" ref="P70" si="125">P68-P69</f>
        <v>199.67827133599707</v>
      </c>
      <c r="Q70" s="169"/>
      <c r="R70" s="175">
        <v>145.00225399999999</v>
      </c>
      <c r="S70" s="103">
        <v>183.76372163697999</v>
      </c>
      <c r="T70" s="103">
        <v>143.96999726101473</v>
      </c>
      <c r="U70" s="103">
        <v>214.60518958382647</v>
      </c>
      <c r="V70" s="103">
        <v>178.36134640714135</v>
      </c>
      <c r="W70" s="81">
        <v>144.06851072795661</v>
      </c>
      <c r="X70" s="81">
        <v>189.66577034869098</v>
      </c>
      <c r="Y70" s="81">
        <v>186.20142130153741</v>
      </c>
      <c r="Z70" s="376">
        <v>220.02180523062557</v>
      </c>
      <c r="AA70" s="376">
        <v>198.3881175093687</v>
      </c>
      <c r="AB70" s="73"/>
      <c r="AC70" s="153">
        <f t="shared" si="106"/>
        <v>0</v>
      </c>
      <c r="AD70" s="81">
        <f t="shared" si="107"/>
        <v>0</v>
      </c>
      <c r="AE70" s="81">
        <f t="shared" si="108"/>
        <v>0</v>
      </c>
      <c r="AF70" s="81">
        <f t="shared" si="109"/>
        <v>0</v>
      </c>
      <c r="AG70" s="81">
        <f t="shared" si="110"/>
        <v>0</v>
      </c>
      <c r="AH70" s="81">
        <f t="shared" si="111"/>
        <v>-0.91433355464619126</v>
      </c>
      <c r="AI70" s="81">
        <f t="shared" si="112"/>
        <v>-5.4177173310421267E-2</v>
      </c>
      <c r="AJ70" s="81">
        <f t="shared" si="82"/>
        <v>1.2901538266283694</v>
      </c>
      <c r="AK70" s="81">
        <f t="shared" si="7"/>
        <v>-1.2901538266283694</v>
      </c>
      <c r="AL70" s="81">
        <f t="shared" si="8"/>
        <v>1.2901538266283694</v>
      </c>
      <c r="AM70" s="71"/>
      <c r="AN70" s="71"/>
      <c r="AP70" s="71"/>
    </row>
    <row r="71" spans="2:42" s="96" customFormat="1" ht="15.75" customHeight="1">
      <c r="B71" s="26"/>
      <c r="C71" s="112" t="s">
        <v>248</v>
      </c>
      <c r="D71" s="114"/>
      <c r="E71" s="113"/>
      <c r="F71" s="114"/>
      <c r="G71" s="183">
        <v>290.00450799999999</v>
      </c>
      <c r="H71" s="115">
        <v>367.52744327395999</v>
      </c>
      <c r="I71" s="115">
        <v>287.93999452202945</v>
      </c>
      <c r="J71" s="167">
        <v>429.21037916765295</v>
      </c>
      <c r="K71" s="115">
        <f>K70*2</f>
        <v>356.72269281428271</v>
      </c>
      <c r="L71" s="115">
        <f t="shared" ref="L71:O71" si="126">L70*2</f>
        <v>286.30835434662083</v>
      </c>
      <c r="M71" s="115">
        <f t="shared" si="126"/>
        <v>379.22318635076113</v>
      </c>
      <c r="N71" s="116">
        <f t="shared" si="126"/>
        <v>374.98315025633156</v>
      </c>
      <c r="O71" s="116">
        <f t="shared" si="126"/>
        <v>437.46330280799441</v>
      </c>
      <c r="P71" s="116">
        <f t="shared" ref="P71" si="127">P70*2</f>
        <v>399.35654267199413</v>
      </c>
      <c r="Q71" s="29"/>
      <c r="R71" s="100">
        <v>290.00450799999999</v>
      </c>
      <c r="S71" s="100">
        <v>367.45944327396001</v>
      </c>
      <c r="T71" s="100">
        <v>288.00529452202954</v>
      </c>
      <c r="U71" s="100">
        <v>429.41247916765303</v>
      </c>
      <c r="V71" s="100">
        <v>356.72269281428271</v>
      </c>
      <c r="W71" s="100">
        <v>288.13702145591321</v>
      </c>
      <c r="X71" s="100">
        <v>379.33154069738197</v>
      </c>
      <c r="Y71" s="100">
        <v>372.40284260307482</v>
      </c>
      <c r="Z71" s="497">
        <v>440.04361046125115</v>
      </c>
      <c r="AA71" s="497">
        <v>396.7762350187374</v>
      </c>
      <c r="AB71" s="91"/>
      <c r="AC71" s="498">
        <f t="shared" si="106"/>
        <v>0</v>
      </c>
      <c r="AD71" s="104">
        <f t="shared" si="107"/>
        <v>6.7999999999983629E-2</v>
      </c>
      <c r="AE71" s="104">
        <f t="shared" si="108"/>
        <v>-6.530000000009295E-2</v>
      </c>
      <c r="AF71" s="104">
        <f t="shared" si="109"/>
        <v>-0.20210000000008677</v>
      </c>
      <c r="AG71" s="104">
        <f t="shared" si="110"/>
        <v>0</v>
      </c>
      <c r="AH71" s="104">
        <f t="shared" si="111"/>
        <v>-1.8286671092923825</v>
      </c>
      <c r="AI71" s="104">
        <f t="shared" si="112"/>
        <v>-0.10835434662084253</v>
      </c>
      <c r="AJ71" s="104">
        <f t="shared" si="82"/>
        <v>2.5803076532567388</v>
      </c>
      <c r="AK71" s="104">
        <f t="shared" si="7"/>
        <v>-2.5803076532567388</v>
      </c>
      <c r="AL71" s="104">
        <f t="shared" si="8"/>
        <v>2.5803076532567388</v>
      </c>
      <c r="AM71" s="71"/>
      <c r="AN71" s="117"/>
      <c r="AP71" s="117"/>
    </row>
    <row r="72" spans="2:42" s="96" customFormat="1" ht="15.75" customHeight="1">
      <c r="B72" s="26"/>
      <c r="C72" s="110"/>
      <c r="D72" s="99"/>
      <c r="E72" s="98"/>
      <c r="F72" s="99"/>
      <c r="G72" s="118"/>
      <c r="H72" s="118"/>
      <c r="I72" s="119"/>
      <c r="J72" s="119"/>
      <c r="K72" s="119"/>
      <c r="L72" s="119"/>
      <c r="M72" s="168"/>
      <c r="N72" s="168"/>
      <c r="O72" s="168"/>
      <c r="P72" s="168"/>
      <c r="Q72" s="44"/>
      <c r="R72" s="118"/>
      <c r="S72" s="118"/>
      <c r="T72" s="119"/>
      <c r="U72" s="119"/>
      <c r="V72" s="506"/>
      <c r="W72" s="506"/>
      <c r="X72" s="368"/>
      <c r="Y72" s="368"/>
      <c r="Z72" s="368"/>
      <c r="AA72" s="368"/>
      <c r="AB72" s="368"/>
      <c r="AC72" s="118"/>
      <c r="AD72" s="118"/>
      <c r="AE72" s="118"/>
      <c r="AF72" s="118"/>
      <c r="AG72" s="118"/>
      <c r="AH72" s="118"/>
      <c r="AI72" s="118"/>
      <c r="AJ72" s="118"/>
      <c r="AK72" s="118"/>
      <c r="AL72" s="118"/>
      <c r="AM72" s="110"/>
    </row>
    <row r="73" spans="2:42">
      <c r="G73" s="120"/>
      <c r="H73" s="120"/>
      <c r="I73" s="120"/>
      <c r="J73" s="120"/>
      <c r="K73" s="120"/>
      <c r="L73" s="120"/>
      <c r="M73" s="120"/>
      <c r="N73" s="120"/>
      <c r="O73" s="120"/>
      <c r="P73" s="120"/>
      <c r="Q73" s="44"/>
      <c r="R73" s="120"/>
      <c r="S73" s="120"/>
      <c r="T73" s="120"/>
      <c r="U73" s="120"/>
      <c r="V73" s="369"/>
      <c r="W73" s="369"/>
      <c r="X73" s="369"/>
      <c r="Y73" s="369"/>
      <c r="Z73" s="369"/>
      <c r="AA73" s="369"/>
      <c r="AB73" s="369"/>
      <c r="AC73" s="165"/>
      <c r="AD73" s="165"/>
      <c r="AE73" s="165"/>
      <c r="AF73" s="165"/>
      <c r="AG73" s="165"/>
      <c r="AH73" s="165"/>
      <c r="AI73" s="165"/>
      <c r="AJ73" s="165"/>
      <c r="AK73" s="165"/>
      <c r="AL73" s="165"/>
    </row>
    <row r="74" spans="2:42">
      <c r="C74" s="438" t="s">
        <v>191</v>
      </c>
      <c r="D74" s="439" t="s">
        <v>200</v>
      </c>
      <c r="E74" s="440"/>
      <c r="F74" s="439"/>
      <c r="G74" s="441"/>
      <c r="H74" s="441"/>
      <c r="I74" s="441"/>
      <c r="J74" s="441"/>
      <c r="K74" s="441"/>
      <c r="L74" s="441"/>
      <c r="M74" s="441"/>
      <c r="N74" s="441"/>
      <c r="O74" s="441"/>
      <c r="P74" s="441"/>
      <c r="Q74" s="485"/>
      <c r="R74" s="487"/>
      <c r="S74" s="121"/>
      <c r="T74" s="121"/>
      <c r="U74" s="121"/>
      <c r="V74" s="518"/>
      <c r="W74" s="518"/>
      <c r="X74" s="518"/>
      <c r="Y74" s="518"/>
      <c r="Z74" s="504"/>
      <c r="AA74" s="504"/>
      <c r="AB74" s="504"/>
      <c r="AC74" s="166"/>
      <c r="AD74" s="166"/>
      <c r="AE74" s="166"/>
      <c r="AF74" s="166"/>
      <c r="AG74" s="166"/>
      <c r="AH74" s="166"/>
      <c r="AI74" s="166"/>
      <c r="AJ74" s="166"/>
      <c r="AK74" s="166"/>
      <c r="AL74" s="166"/>
    </row>
    <row r="75" spans="2:42">
      <c r="C75" s="191"/>
      <c r="D75" s="398"/>
      <c r="E75" s="192"/>
      <c r="F75" s="193"/>
      <c r="G75" s="194"/>
      <c r="H75" s="194"/>
      <c r="I75" s="194"/>
      <c r="J75" s="194"/>
      <c r="K75" s="194"/>
      <c r="L75" s="194"/>
      <c r="M75" s="194"/>
      <c r="N75" s="194"/>
      <c r="O75" s="194"/>
      <c r="P75" s="195"/>
      <c r="Q75" s="29"/>
      <c r="R75" s="488"/>
      <c r="S75" s="194"/>
      <c r="T75" s="194"/>
      <c r="U75" s="194"/>
      <c r="V75" s="519"/>
      <c r="W75" s="519"/>
      <c r="X75" s="519"/>
      <c r="Y75" s="519"/>
      <c r="Z75" s="505"/>
      <c r="AA75" s="505"/>
      <c r="AB75" s="505"/>
      <c r="AC75" s="122"/>
      <c r="AD75" s="122"/>
      <c r="AE75" s="122"/>
      <c r="AF75" s="122"/>
      <c r="AG75" s="122"/>
      <c r="AH75" s="122"/>
      <c r="AI75" s="122"/>
      <c r="AJ75" s="122"/>
      <c r="AK75" s="122"/>
      <c r="AL75" s="122"/>
    </row>
    <row r="76" spans="2:42">
      <c r="C76" s="93" t="s">
        <v>78</v>
      </c>
      <c r="D76" s="397" t="s">
        <v>92</v>
      </c>
      <c r="E76" s="27"/>
      <c r="F76" s="28"/>
      <c r="G76" s="123">
        <v>89.385061989999997</v>
      </c>
      <c r="H76" s="123">
        <v>82.1</v>
      </c>
      <c r="I76" s="123">
        <v>75.023685740000005</v>
      </c>
      <c r="J76" s="123">
        <v>67.37787492999999</v>
      </c>
      <c r="K76" s="123">
        <v>83.481552590000007</v>
      </c>
      <c r="L76" s="103">
        <v>64.602593319999997</v>
      </c>
      <c r="M76" s="123"/>
      <c r="N76" s="123"/>
      <c r="O76" s="122"/>
      <c r="P76" s="185"/>
      <c r="Q76" s="29"/>
      <c r="R76" s="489">
        <v>89.385061989999997</v>
      </c>
      <c r="S76" s="123">
        <v>82</v>
      </c>
      <c r="T76" s="123">
        <v>75.023685740000005</v>
      </c>
      <c r="U76" s="123">
        <v>67.37787492999999</v>
      </c>
      <c r="V76" s="519"/>
      <c r="W76" s="519"/>
      <c r="X76" s="519"/>
      <c r="Y76" s="519"/>
      <c r="Z76" s="505"/>
      <c r="AA76" s="505"/>
      <c r="AB76" s="505"/>
      <c r="AC76" s="122"/>
      <c r="AD76" s="122"/>
      <c r="AE76" s="122"/>
      <c r="AF76" s="122"/>
      <c r="AG76" s="122"/>
      <c r="AH76" s="122"/>
      <c r="AI76" s="122"/>
      <c r="AJ76" s="122"/>
      <c r="AK76" s="122"/>
      <c r="AL76" s="122"/>
    </row>
    <row r="77" spans="2:42">
      <c r="C77" s="93" t="s">
        <v>80</v>
      </c>
      <c r="D77" s="397" t="s">
        <v>93</v>
      </c>
      <c r="E77" s="27"/>
      <c r="F77" s="28"/>
      <c r="G77" s="123">
        <v>206.60679357253497</v>
      </c>
      <c r="H77" s="123">
        <v>212.670941578</v>
      </c>
      <c r="I77" s="123">
        <v>206.216272190968</v>
      </c>
      <c r="J77" s="123">
        <v>221.46295536384417</v>
      </c>
      <c r="K77" s="123">
        <v>247.12759120999999</v>
      </c>
      <c r="L77" s="103">
        <v>191.28495409999999</v>
      </c>
      <c r="M77" s="123"/>
      <c r="N77" s="123"/>
      <c r="O77" s="122"/>
      <c r="P77" s="185"/>
      <c r="Q77" s="29"/>
      <c r="R77" s="489">
        <v>206.60679357253497</v>
      </c>
      <c r="S77" s="123">
        <v>212.76953298000001</v>
      </c>
      <c r="T77" s="123">
        <v>206.216272190968</v>
      </c>
      <c r="U77" s="123">
        <v>221.46295536384417</v>
      </c>
      <c r="V77" s="519"/>
      <c r="W77" s="519" t="s">
        <v>251</v>
      </c>
      <c r="X77" s="519"/>
      <c r="Y77" s="519"/>
      <c r="Z77" s="505"/>
      <c r="AA77" s="505"/>
      <c r="AB77" s="505"/>
      <c r="AC77" s="122"/>
      <c r="AD77" s="122"/>
      <c r="AE77" s="122"/>
      <c r="AF77" s="122"/>
      <c r="AG77" s="122"/>
      <c r="AH77" s="122"/>
      <c r="AI77" s="122"/>
      <c r="AJ77" s="122"/>
      <c r="AK77" s="122"/>
      <c r="AL77" s="122"/>
    </row>
    <row r="78" spans="2:42">
      <c r="C78" s="93" t="s">
        <v>103</v>
      </c>
      <c r="D78" s="397" t="s">
        <v>91</v>
      </c>
      <c r="E78" s="27"/>
      <c r="F78" s="28"/>
      <c r="G78" s="123">
        <v>170.74591896000004</v>
      </c>
      <c r="H78" s="123">
        <v>230.48424634</v>
      </c>
      <c r="I78" s="123">
        <v>289.63126613999998</v>
      </c>
      <c r="J78" s="123">
        <v>333.33061552999993</v>
      </c>
      <c r="K78" s="123">
        <v>333.43877645000003</v>
      </c>
      <c r="L78" s="103">
        <v>265.38263315</v>
      </c>
      <c r="M78" s="123"/>
      <c r="N78" s="123"/>
      <c r="O78" s="122"/>
      <c r="P78" s="185"/>
      <c r="Q78" s="29"/>
      <c r="R78" s="489">
        <v>170.74591896000004</v>
      </c>
      <c r="S78" s="123">
        <v>230.48424634</v>
      </c>
      <c r="T78" s="123">
        <v>289.63126613999998</v>
      </c>
      <c r="U78" s="123">
        <v>333.33061552999993</v>
      </c>
      <c r="V78" s="519"/>
      <c r="W78" s="519"/>
      <c r="X78" s="519"/>
      <c r="Y78" s="519"/>
      <c r="Z78" s="505"/>
      <c r="AA78" s="505"/>
      <c r="AB78" s="505"/>
      <c r="AC78" s="122"/>
      <c r="AD78" s="122"/>
      <c r="AE78" s="122"/>
      <c r="AF78" s="122"/>
      <c r="AG78" s="122"/>
      <c r="AH78" s="122"/>
      <c r="AI78" s="122"/>
      <c r="AJ78" s="122"/>
      <c r="AK78" s="122"/>
      <c r="AL78" s="122"/>
    </row>
    <row r="79" spans="2:42">
      <c r="C79" s="93" t="s">
        <v>104</v>
      </c>
      <c r="D79" s="397" t="s">
        <v>91</v>
      </c>
      <c r="E79" s="27"/>
      <c r="F79" s="28"/>
      <c r="G79" s="123">
        <v>74.662899120000006</v>
      </c>
      <c r="H79" s="123">
        <v>116.90241021</v>
      </c>
      <c r="I79" s="123">
        <v>126.98568299999999</v>
      </c>
      <c r="J79" s="123">
        <v>148.61522618999999</v>
      </c>
      <c r="K79" s="123">
        <v>153.69793478</v>
      </c>
      <c r="L79" s="103">
        <v>129.94533405000001</v>
      </c>
      <c r="M79" s="123"/>
      <c r="N79" s="123"/>
      <c r="O79" s="122"/>
      <c r="P79" s="185"/>
      <c r="Q79" s="29"/>
      <c r="R79" s="489">
        <v>74.662899120000006</v>
      </c>
      <c r="S79" s="123">
        <v>116.90241021</v>
      </c>
      <c r="T79" s="123">
        <v>126.98568299999999</v>
      </c>
      <c r="U79" s="123">
        <v>148.61522618999999</v>
      </c>
      <c r="V79" s="519"/>
      <c r="W79" s="519"/>
      <c r="X79" s="519"/>
      <c r="Y79" s="519"/>
      <c r="Z79" s="505"/>
      <c r="AA79" s="505"/>
      <c r="AB79" s="505"/>
      <c r="AC79" s="122"/>
      <c r="AD79" s="122"/>
      <c r="AE79" s="122"/>
      <c r="AF79" s="122"/>
      <c r="AG79" s="122"/>
      <c r="AH79" s="122"/>
      <c r="AI79" s="122"/>
      <c r="AJ79" s="122"/>
      <c r="AK79" s="122"/>
      <c r="AL79" s="122"/>
    </row>
    <row r="80" spans="2:42">
      <c r="C80" s="93" t="s">
        <v>79</v>
      </c>
      <c r="D80" s="397" t="s">
        <v>91</v>
      </c>
      <c r="E80" s="27"/>
      <c r="F80" s="28"/>
      <c r="G80" s="123">
        <v>1.6760608400000001</v>
      </c>
      <c r="H80" s="123">
        <v>1.72801872604</v>
      </c>
      <c r="I80" s="123">
        <v>1.60365307</v>
      </c>
      <c r="J80" s="123">
        <v>1.63267692</v>
      </c>
      <c r="K80" s="123">
        <v>1.6840834099999999</v>
      </c>
      <c r="L80" s="103">
        <v>1.72726329</v>
      </c>
      <c r="M80" s="123"/>
      <c r="N80" s="123"/>
      <c r="O80" s="122"/>
      <c r="P80" s="185"/>
      <c r="Q80" s="29"/>
      <c r="R80" s="489">
        <v>1.6760608400000001</v>
      </c>
      <c r="S80" s="123">
        <v>1.72801872604</v>
      </c>
      <c r="T80" s="123">
        <v>1.60365307</v>
      </c>
      <c r="U80" s="123">
        <v>1.63267692</v>
      </c>
      <c r="V80" s="519"/>
      <c r="W80" s="519"/>
      <c r="X80" s="519"/>
      <c r="Y80" s="519"/>
      <c r="Z80" s="505"/>
      <c r="AA80" s="505"/>
      <c r="AB80" s="505"/>
      <c r="AC80" s="122"/>
      <c r="AD80" s="122"/>
      <c r="AE80" s="122"/>
      <c r="AF80" s="122"/>
      <c r="AG80" s="122"/>
      <c r="AH80" s="122"/>
      <c r="AI80" s="122"/>
      <c r="AJ80" s="122"/>
      <c r="AK80" s="122"/>
      <c r="AL80" s="122"/>
    </row>
    <row r="81" spans="3:38">
      <c r="C81" s="93" t="s">
        <v>105</v>
      </c>
      <c r="D81" s="397" t="s">
        <v>91</v>
      </c>
      <c r="E81" s="27"/>
      <c r="F81" s="28"/>
      <c r="G81" s="123">
        <v>41.054462399999998</v>
      </c>
      <c r="H81" s="123">
        <v>42.540030000000002</v>
      </c>
      <c r="I81" s="123">
        <v>59.842699741466298</v>
      </c>
      <c r="J81" s="123">
        <v>60.152357159999994</v>
      </c>
      <c r="K81" s="123">
        <v>50.29725552</v>
      </c>
      <c r="L81" s="119">
        <v>50.847755999999997</v>
      </c>
      <c r="M81" s="123"/>
      <c r="N81" s="123"/>
      <c r="O81" s="122"/>
      <c r="P81" s="185"/>
      <c r="Q81" s="29"/>
      <c r="R81" s="489">
        <v>41.054462399999998</v>
      </c>
      <c r="S81" s="123">
        <v>42.540030000000002</v>
      </c>
      <c r="T81" s="123">
        <v>59.842699741466298</v>
      </c>
      <c r="U81" s="123">
        <v>60.152357159999994</v>
      </c>
      <c r="V81" s="519"/>
      <c r="W81" s="519"/>
      <c r="X81" s="519"/>
      <c r="Y81" s="519"/>
      <c r="Z81" s="505"/>
      <c r="AA81" s="505"/>
      <c r="AB81" s="505"/>
      <c r="AC81" s="122"/>
      <c r="AD81" s="122"/>
      <c r="AE81" s="122"/>
      <c r="AF81" s="122"/>
      <c r="AG81" s="122"/>
      <c r="AH81" s="122"/>
      <c r="AI81" s="122"/>
      <c r="AJ81" s="122"/>
      <c r="AK81" s="122"/>
      <c r="AL81" s="122"/>
    </row>
    <row r="82" spans="3:38">
      <c r="C82" s="93" t="s">
        <v>214</v>
      </c>
      <c r="D82" s="397"/>
      <c r="E82" s="27"/>
      <c r="F82" s="28"/>
      <c r="G82" s="123"/>
      <c r="H82" s="123"/>
      <c r="I82" s="123">
        <v>-5.9</v>
      </c>
      <c r="J82" s="123">
        <v>-23.435745270075</v>
      </c>
      <c r="K82" s="123">
        <v>-15.9</v>
      </c>
      <c r="L82" s="168"/>
      <c r="M82" s="123"/>
      <c r="N82" s="123"/>
      <c r="O82" s="122"/>
      <c r="P82" s="185"/>
      <c r="Q82" s="29"/>
      <c r="R82" s="489"/>
      <c r="S82" s="123"/>
      <c r="T82" s="123">
        <v>-5.9</v>
      </c>
      <c r="U82" s="123">
        <v>-23.435745270075</v>
      </c>
      <c r="V82" s="519"/>
      <c r="W82" s="519"/>
      <c r="X82" s="519"/>
      <c r="Y82" s="519"/>
      <c r="Z82" s="505"/>
      <c r="AA82" s="505"/>
      <c r="AB82" s="505"/>
      <c r="AC82" s="122"/>
      <c r="AD82" s="122"/>
      <c r="AE82" s="122"/>
      <c r="AF82" s="122"/>
      <c r="AG82" s="122"/>
      <c r="AH82" s="122"/>
      <c r="AI82" s="122"/>
      <c r="AJ82" s="122"/>
      <c r="AK82" s="122"/>
      <c r="AL82" s="122"/>
    </row>
    <row r="83" spans="3:38">
      <c r="C83" s="124" t="s">
        <v>212</v>
      </c>
      <c r="D83" s="399" t="s">
        <v>91</v>
      </c>
      <c r="E83" s="125"/>
      <c r="F83" s="126"/>
      <c r="G83" s="127"/>
      <c r="H83" s="127"/>
      <c r="I83" s="127">
        <v>0.43215258903225801</v>
      </c>
      <c r="J83" s="127">
        <v>-0.95</v>
      </c>
      <c r="K83" s="127"/>
      <c r="L83" s="168"/>
      <c r="M83" s="127"/>
      <c r="N83" s="127"/>
      <c r="O83" s="128"/>
      <c r="P83" s="186"/>
      <c r="Q83" s="29"/>
      <c r="R83" s="490"/>
      <c r="S83" s="127"/>
      <c r="T83" s="127">
        <v>0.43215258903225801</v>
      </c>
      <c r="U83" s="128"/>
      <c r="V83" s="519"/>
      <c r="W83" s="519"/>
      <c r="X83" s="519"/>
      <c r="Y83" s="519"/>
      <c r="Z83" s="505"/>
      <c r="AA83" s="505"/>
      <c r="AB83" s="505"/>
      <c r="AC83" s="122"/>
      <c r="AD83" s="122"/>
      <c r="AE83" s="122"/>
      <c r="AF83" s="122"/>
      <c r="AG83" s="122"/>
      <c r="AH83" s="122"/>
      <c r="AI83" s="122"/>
      <c r="AJ83" s="122"/>
      <c r="AK83" s="122"/>
      <c r="AL83" s="122"/>
    </row>
    <row r="84" spans="3:38">
      <c r="C84" s="442"/>
      <c r="D84" s="114" t="s">
        <v>201</v>
      </c>
      <c r="E84" s="442"/>
      <c r="F84" s="442"/>
      <c r="G84" s="115">
        <v>584.13119688253505</v>
      </c>
      <c r="H84" s="115">
        <v>686.29145300000005</v>
      </c>
      <c r="I84" s="115">
        <v>753.72801822999998</v>
      </c>
      <c r="J84" s="115">
        <f>SUM(J76:J83)</f>
        <v>808.18596082376894</v>
      </c>
      <c r="K84" s="115">
        <f>SUM(K76:K83)</f>
        <v>853.82719396000005</v>
      </c>
      <c r="L84" s="115">
        <f>SUM(L76:L83)</f>
        <v>703.79053391000002</v>
      </c>
      <c r="M84" s="115"/>
      <c r="N84" s="115"/>
      <c r="O84" s="115"/>
      <c r="P84" s="115"/>
      <c r="Q84" s="486"/>
      <c r="R84" s="183">
        <v>584.13119688253505</v>
      </c>
      <c r="S84" s="115">
        <v>686.42423825603998</v>
      </c>
      <c r="T84" s="115">
        <v>753.8354124714665</v>
      </c>
      <c r="U84" s="115">
        <v>809.13596082376898</v>
      </c>
      <c r="V84" s="520"/>
      <c r="W84" s="520"/>
      <c r="X84" s="520"/>
      <c r="Y84" s="520"/>
      <c r="Z84" s="91"/>
      <c r="AA84" s="91"/>
      <c r="AB84" s="91"/>
      <c r="AC84" s="94"/>
      <c r="AD84" s="94"/>
      <c r="AE84" s="94"/>
      <c r="AF84" s="94"/>
      <c r="AG84" s="94"/>
      <c r="AH84" s="94"/>
      <c r="AI84" s="94"/>
      <c r="AJ84" s="94"/>
      <c r="AK84" s="94"/>
      <c r="AL84" s="94"/>
    </row>
    <row r="85" spans="3:38">
      <c r="G85" s="14"/>
      <c r="H85" s="14"/>
      <c r="I85" s="24"/>
      <c r="J85" s="24"/>
      <c r="K85" s="24"/>
      <c r="L85" s="24"/>
      <c r="M85" s="14"/>
      <c r="N85" s="14"/>
      <c r="O85" s="14"/>
      <c r="P85" s="14"/>
      <c r="V85" s="97"/>
      <c r="W85" s="97"/>
      <c r="X85" s="97"/>
      <c r="Y85" s="97"/>
      <c r="Z85" s="97"/>
      <c r="AA85" s="97"/>
    </row>
    <row r="86" spans="3:38">
      <c r="G86" s="14"/>
      <c r="H86" s="14"/>
      <c r="I86" s="24"/>
      <c r="J86" s="24"/>
      <c r="K86" s="24"/>
      <c r="L86" s="24"/>
      <c r="M86" s="14"/>
      <c r="N86" s="14"/>
      <c r="O86" s="14"/>
      <c r="P86" s="14"/>
      <c r="V86" s="97"/>
      <c r="W86" s="97"/>
      <c r="X86" s="97"/>
      <c r="Y86" s="97"/>
      <c r="Z86" s="97"/>
      <c r="AA86" s="97"/>
    </row>
    <row r="87" spans="3:38">
      <c r="G87" s="14"/>
      <c r="H87" s="14"/>
      <c r="I87" s="24"/>
      <c r="J87" s="24"/>
      <c r="K87" s="24"/>
      <c r="L87" s="24"/>
      <c r="M87" s="14"/>
      <c r="N87" s="14"/>
      <c r="O87" s="14"/>
      <c r="P87" s="14"/>
      <c r="V87" s="97"/>
      <c r="W87" s="97"/>
      <c r="X87" s="97"/>
      <c r="Y87" s="97"/>
      <c r="Z87" s="97"/>
      <c r="AA87" s="97"/>
    </row>
    <row r="88" spans="3:38">
      <c r="G88" s="14"/>
      <c r="H88" s="14"/>
      <c r="I88" s="24"/>
      <c r="J88" s="360"/>
      <c r="K88" s="24"/>
      <c r="L88" s="24"/>
      <c r="M88" s="14"/>
      <c r="N88" s="14"/>
      <c r="O88" s="14"/>
      <c r="P88" s="14"/>
    </row>
    <row r="89" spans="3:38">
      <c r="G89" s="14"/>
      <c r="H89" s="14"/>
      <c r="I89" s="24"/>
      <c r="J89" s="24"/>
      <c r="K89" s="24"/>
      <c r="L89" s="24"/>
      <c r="M89" s="14"/>
      <c r="N89" s="14"/>
      <c r="O89" s="14"/>
      <c r="P89" s="14"/>
    </row>
    <row r="90" spans="3:38">
      <c r="G90" s="14"/>
      <c r="H90" s="14"/>
      <c r="I90" s="24"/>
      <c r="J90" s="24"/>
      <c r="K90" s="24"/>
      <c r="L90" s="24"/>
      <c r="M90" s="14"/>
      <c r="N90" s="14"/>
      <c r="O90" s="14"/>
      <c r="P90" s="14"/>
    </row>
    <row r="91" spans="3:38">
      <c r="I91" s="24"/>
      <c r="J91" s="24"/>
      <c r="K91" s="24"/>
      <c r="L91" s="24"/>
      <c r="M91" s="14"/>
      <c r="N91" s="14"/>
      <c r="O91" s="14"/>
      <c r="P91" s="14"/>
    </row>
    <row r="92" spans="3:38">
      <c r="I92" s="24"/>
      <c r="J92" s="24"/>
      <c r="K92" s="24"/>
      <c r="L92" s="24"/>
      <c r="M92" s="14"/>
      <c r="N92" s="14"/>
      <c r="O92" s="14"/>
      <c r="P92" s="14"/>
    </row>
    <row r="93" spans="3:38">
      <c r="I93" s="24"/>
      <c r="J93" s="24"/>
      <c r="K93" s="24"/>
      <c r="L93" s="24"/>
      <c r="M93" s="14"/>
      <c r="N93" s="14"/>
      <c r="O93" s="14"/>
      <c r="P93" s="14"/>
    </row>
    <row r="94" spans="3:38">
      <c r="I94" s="24"/>
      <c r="J94" s="24"/>
      <c r="K94" s="24"/>
      <c r="L94" s="24"/>
      <c r="M94" s="14"/>
      <c r="N94" s="14"/>
      <c r="O94" s="14"/>
      <c r="P94" s="14"/>
    </row>
  </sheetData>
  <mergeCells count="3">
    <mergeCell ref="AG6:AK6"/>
    <mergeCell ref="G7:N7"/>
    <mergeCell ref="V6:Z6"/>
  </mergeCells>
  <pageMargins left="0.70866141732283472" right="0.70866141732283472" top="0.74803149606299213" bottom="0.74803149606299213" header="0.31496062992125984" footer="0.31496062992125984"/>
  <pageSetup paperSize="8" scale="53" orientation="landscape" cellComments="asDisplayed" r:id="rId1"/>
  <colBreaks count="1" manualBreakCount="1">
    <brk id="38" max="84" man="1"/>
  </colBreaks>
  <customProperties>
    <customPr name="EpmWorksheetKeyString_GUI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Q59"/>
  <sheetViews>
    <sheetView showGridLines="0" zoomScale="85" zoomScaleNormal="85" workbookViewId="0">
      <pane xSplit="5" ySplit="9" topLeftCell="F10" activePane="bottomRight" state="frozen"/>
      <selection pane="topRight" activeCell="F1" sqref="F1"/>
      <selection pane="bottomLeft" activeCell="A10" sqref="A10"/>
      <selection pane="bottomRight"/>
    </sheetView>
  </sheetViews>
  <sheetFormatPr defaultRowHeight="12.75"/>
  <cols>
    <col min="1" max="1" width="2.5703125" style="219" customWidth="1"/>
    <col min="2" max="2" width="3.140625" style="208" bestFit="1" customWidth="1"/>
    <col min="3" max="3" width="34" style="219" customWidth="1"/>
    <col min="4" max="4" width="16.140625" style="219" customWidth="1"/>
    <col min="5" max="5" width="9.28515625" style="220" bestFit="1" customWidth="1"/>
    <col min="6" max="6" width="10.5703125" style="221" customWidth="1"/>
    <col min="7" max="10" width="10.7109375" style="221" hidden="1" customWidth="1"/>
    <col min="11" max="11" width="11.7109375" style="221" bestFit="1" customWidth="1"/>
    <col min="12" max="16" width="10.7109375" style="221" customWidth="1"/>
    <col min="17" max="17" width="3.42578125" style="221" customWidth="1"/>
    <col min="18" max="19" width="12" style="219" hidden="1" customWidth="1"/>
    <col min="20" max="20" width="12" style="223" hidden="1" customWidth="1"/>
    <col min="21" max="21" width="7.7109375" style="223" hidden="1" customWidth="1"/>
    <col min="22" max="22" width="10.28515625" style="223" customWidth="1"/>
    <col min="23" max="23" width="9.28515625" style="223" bestFit="1" customWidth="1"/>
    <col min="24" max="27" width="9.28515625" style="219" bestFit="1" customWidth="1"/>
    <col min="28" max="28" width="4.7109375" style="219" customWidth="1"/>
    <col min="29" max="32" width="10.7109375" style="219" hidden="1" customWidth="1"/>
    <col min="33" max="38" width="9.28515625" style="219" bestFit="1" customWidth="1"/>
    <col min="39" max="39" width="4" style="219" customWidth="1"/>
    <col min="40" max="40" width="82.42578125" style="219" customWidth="1"/>
    <col min="41" max="41" width="4.5703125" style="219" customWidth="1"/>
    <col min="42" max="42" width="97.140625" style="219" customWidth="1"/>
    <col min="43" max="254" width="9.140625" style="219"/>
    <col min="255" max="255" width="1.7109375" style="219" customWidth="1"/>
    <col min="256" max="256" width="33.42578125" style="219" customWidth="1"/>
    <col min="257" max="257" width="15.28515625" style="219" customWidth="1"/>
    <col min="258" max="258" width="1.140625" style="219" customWidth="1"/>
    <col min="259" max="266" width="12" style="219" customWidth="1"/>
    <col min="267" max="267" width="1.7109375" style="219" customWidth="1"/>
    <col min="268" max="269" width="9.140625" style="219"/>
    <col min="270" max="293" width="0" style="219" hidden="1" customWidth="1"/>
    <col min="294" max="510" width="9.140625" style="219"/>
    <col min="511" max="511" width="1.7109375" style="219" customWidth="1"/>
    <col min="512" max="512" width="33.42578125" style="219" customWidth="1"/>
    <col min="513" max="513" width="15.28515625" style="219" customWidth="1"/>
    <col min="514" max="514" width="1.140625" style="219" customWidth="1"/>
    <col min="515" max="522" width="12" style="219" customWidth="1"/>
    <col min="523" max="523" width="1.7109375" style="219" customWidth="1"/>
    <col min="524" max="525" width="9.140625" style="219"/>
    <col min="526" max="549" width="0" style="219" hidden="1" customWidth="1"/>
    <col min="550" max="766" width="9.140625" style="219"/>
    <col min="767" max="767" width="1.7109375" style="219" customWidth="1"/>
    <col min="768" max="768" width="33.42578125" style="219" customWidth="1"/>
    <col min="769" max="769" width="15.28515625" style="219" customWidth="1"/>
    <col min="770" max="770" width="1.140625" style="219" customWidth="1"/>
    <col min="771" max="778" width="12" style="219" customWidth="1"/>
    <col min="779" max="779" width="1.7109375" style="219" customWidth="1"/>
    <col min="780" max="781" width="9.140625" style="219"/>
    <col min="782" max="805" width="0" style="219" hidden="1" customWidth="1"/>
    <col min="806" max="1022" width="9.140625" style="219"/>
    <col min="1023" max="1023" width="1.7109375" style="219" customWidth="1"/>
    <col min="1024" max="1024" width="33.42578125" style="219" customWidth="1"/>
    <col min="1025" max="1025" width="15.28515625" style="219" customWidth="1"/>
    <col min="1026" max="1026" width="1.140625" style="219" customWidth="1"/>
    <col min="1027" max="1034" width="12" style="219" customWidth="1"/>
    <col min="1035" max="1035" width="1.7109375" style="219" customWidth="1"/>
    <col min="1036" max="1037" width="9.140625" style="219"/>
    <col min="1038" max="1061" width="0" style="219" hidden="1" customWidth="1"/>
    <col min="1062" max="1278" width="9.140625" style="219"/>
    <col min="1279" max="1279" width="1.7109375" style="219" customWidth="1"/>
    <col min="1280" max="1280" width="33.42578125" style="219" customWidth="1"/>
    <col min="1281" max="1281" width="15.28515625" style="219" customWidth="1"/>
    <col min="1282" max="1282" width="1.140625" style="219" customWidth="1"/>
    <col min="1283" max="1290" width="12" style="219" customWidth="1"/>
    <col min="1291" max="1291" width="1.7109375" style="219" customWidth="1"/>
    <col min="1292" max="1293" width="9.140625" style="219"/>
    <col min="1294" max="1317" width="0" style="219" hidden="1" customWidth="1"/>
    <col min="1318" max="1534" width="9.140625" style="219"/>
    <col min="1535" max="1535" width="1.7109375" style="219" customWidth="1"/>
    <col min="1536" max="1536" width="33.42578125" style="219" customWidth="1"/>
    <col min="1537" max="1537" width="15.28515625" style="219" customWidth="1"/>
    <col min="1538" max="1538" width="1.140625" style="219" customWidth="1"/>
    <col min="1539" max="1546" width="12" style="219" customWidth="1"/>
    <col min="1547" max="1547" width="1.7109375" style="219" customWidth="1"/>
    <col min="1548" max="1549" width="9.140625" style="219"/>
    <col min="1550" max="1573" width="0" style="219" hidden="1" customWidth="1"/>
    <col min="1574" max="1790" width="9.140625" style="219"/>
    <col min="1791" max="1791" width="1.7109375" style="219" customWidth="1"/>
    <col min="1792" max="1792" width="33.42578125" style="219" customWidth="1"/>
    <col min="1793" max="1793" width="15.28515625" style="219" customWidth="1"/>
    <col min="1794" max="1794" width="1.140625" style="219" customWidth="1"/>
    <col min="1795" max="1802" width="12" style="219" customWidth="1"/>
    <col min="1803" max="1803" width="1.7109375" style="219" customWidth="1"/>
    <col min="1804" max="1805" width="9.140625" style="219"/>
    <col min="1806" max="1829" width="0" style="219" hidden="1" customWidth="1"/>
    <col min="1830" max="2046" width="9.140625" style="219"/>
    <col min="2047" max="2047" width="1.7109375" style="219" customWidth="1"/>
    <col min="2048" max="2048" width="33.42578125" style="219" customWidth="1"/>
    <col min="2049" max="2049" width="15.28515625" style="219" customWidth="1"/>
    <col min="2050" max="2050" width="1.140625" style="219" customWidth="1"/>
    <col min="2051" max="2058" width="12" style="219" customWidth="1"/>
    <col min="2059" max="2059" width="1.7109375" style="219" customWidth="1"/>
    <col min="2060" max="2061" width="9.140625" style="219"/>
    <col min="2062" max="2085" width="0" style="219" hidden="1" customWidth="1"/>
    <col min="2086" max="2302" width="9.140625" style="219"/>
    <col min="2303" max="2303" width="1.7109375" style="219" customWidth="1"/>
    <col min="2304" max="2304" width="33.42578125" style="219" customWidth="1"/>
    <col min="2305" max="2305" width="15.28515625" style="219" customWidth="1"/>
    <col min="2306" max="2306" width="1.140625" style="219" customWidth="1"/>
    <col min="2307" max="2314" width="12" style="219" customWidth="1"/>
    <col min="2315" max="2315" width="1.7109375" style="219" customWidth="1"/>
    <col min="2316" max="2317" width="9.140625" style="219"/>
    <col min="2318" max="2341" width="0" style="219" hidden="1" customWidth="1"/>
    <col min="2342" max="2558" width="9.140625" style="219"/>
    <col min="2559" max="2559" width="1.7109375" style="219" customWidth="1"/>
    <col min="2560" max="2560" width="33.42578125" style="219" customWidth="1"/>
    <col min="2561" max="2561" width="15.28515625" style="219" customWidth="1"/>
    <col min="2562" max="2562" width="1.140625" style="219" customWidth="1"/>
    <col min="2563" max="2570" width="12" style="219" customWidth="1"/>
    <col min="2571" max="2571" width="1.7109375" style="219" customWidth="1"/>
    <col min="2572" max="2573" width="9.140625" style="219"/>
    <col min="2574" max="2597" width="0" style="219" hidden="1" customWidth="1"/>
    <col min="2598" max="2814" width="9.140625" style="219"/>
    <col min="2815" max="2815" width="1.7109375" style="219" customWidth="1"/>
    <col min="2816" max="2816" width="33.42578125" style="219" customWidth="1"/>
    <col min="2817" max="2817" width="15.28515625" style="219" customWidth="1"/>
    <col min="2818" max="2818" width="1.140625" style="219" customWidth="1"/>
    <col min="2819" max="2826" width="12" style="219" customWidth="1"/>
    <col min="2827" max="2827" width="1.7109375" style="219" customWidth="1"/>
    <col min="2828" max="2829" width="9.140625" style="219"/>
    <col min="2830" max="2853" width="0" style="219" hidden="1" customWidth="1"/>
    <col min="2854" max="3070" width="9.140625" style="219"/>
    <col min="3071" max="3071" width="1.7109375" style="219" customWidth="1"/>
    <col min="3072" max="3072" width="33.42578125" style="219" customWidth="1"/>
    <col min="3073" max="3073" width="15.28515625" style="219" customWidth="1"/>
    <col min="3074" max="3074" width="1.140625" style="219" customWidth="1"/>
    <col min="3075" max="3082" width="12" style="219" customWidth="1"/>
    <col min="3083" max="3083" width="1.7109375" style="219" customWidth="1"/>
    <col min="3084" max="3085" width="9.140625" style="219"/>
    <col min="3086" max="3109" width="0" style="219" hidden="1" customWidth="1"/>
    <col min="3110" max="3326" width="9.140625" style="219"/>
    <col min="3327" max="3327" width="1.7109375" style="219" customWidth="1"/>
    <col min="3328" max="3328" width="33.42578125" style="219" customWidth="1"/>
    <col min="3329" max="3329" width="15.28515625" style="219" customWidth="1"/>
    <col min="3330" max="3330" width="1.140625" style="219" customWidth="1"/>
    <col min="3331" max="3338" width="12" style="219" customWidth="1"/>
    <col min="3339" max="3339" width="1.7109375" style="219" customWidth="1"/>
    <col min="3340" max="3341" width="9.140625" style="219"/>
    <col min="3342" max="3365" width="0" style="219" hidden="1" customWidth="1"/>
    <col min="3366" max="3582" width="9.140625" style="219"/>
    <col min="3583" max="3583" width="1.7109375" style="219" customWidth="1"/>
    <col min="3584" max="3584" width="33.42578125" style="219" customWidth="1"/>
    <col min="3585" max="3585" width="15.28515625" style="219" customWidth="1"/>
    <col min="3586" max="3586" width="1.140625" style="219" customWidth="1"/>
    <col min="3587" max="3594" width="12" style="219" customWidth="1"/>
    <col min="3595" max="3595" width="1.7109375" style="219" customWidth="1"/>
    <col min="3596" max="3597" width="9.140625" style="219"/>
    <col min="3598" max="3621" width="0" style="219" hidden="1" customWidth="1"/>
    <col min="3622" max="3838" width="9.140625" style="219"/>
    <col min="3839" max="3839" width="1.7109375" style="219" customWidth="1"/>
    <col min="3840" max="3840" width="33.42578125" style="219" customWidth="1"/>
    <col min="3841" max="3841" width="15.28515625" style="219" customWidth="1"/>
    <col min="3842" max="3842" width="1.140625" style="219" customWidth="1"/>
    <col min="3843" max="3850" width="12" style="219" customWidth="1"/>
    <col min="3851" max="3851" width="1.7109375" style="219" customWidth="1"/>
    <col min="3852" max="3853" width="9.140625" style="219"/>
    <col min="3854" max="3877" width="0" style="219" hidden="1" customWidth="1"/>
    <col min="3878" max="4094" width="9.140625" style="219"/>
    <col min="4095" max="4095" width="1.7109375" style="219" customWidth="1"/>
    <col min="4096" max="4096" width="33.42578125" style="219" customWidth="1"/>
    <col min="4097" max="4097" width="15.28515625" style="219" customWidth="1"/>
    <col min="4098" max="4098" width="1.140625" style="219" customWidth="1"/>
    <col min="4099" max="4106" width="12" style="219" customWidth="1"/>
    <col min="4107" max="4107" width="1.7109375" style="219" customWidth="1"/>
    <col min="4108" max="4109" width="9.140625" style="219"/>
    <col min="4110" max="4133" width="0" style="219" hidden="1" customWidth="1"/>
    <col min="4134" max="4350" width="9.140625" style="219"/>
    <col min="4351" max="4351" width="1.7109375" style="219" customWidth="1"/>
    <col min="4352" max="4352" width="33.42578125" style="219" customWidth="1"/>
    <col min="4353" max="4353" width="15.28515625" style="219" customWidth="1"/>
    <col min="4354" max="4354" width="1.140625" style="219" customWidth="1"/>
    <col min="4355" max="4362" width="12" style="219" customWidth="1"/>
    <col min="4363" max="4363" width="1.7109375" style="219" customWidth="1"/>
    <col min="4364" max="4365" width="9.140625" style="219"/>
    <col min="4366" max="4389" width="0" style="219" hidden="1" customWidth="1"/>
    <col min="4390" max="4606" width="9.140625" style="219"/>
    <col min="4607" max="4607" width="1.7109375" style="219" customWidth="1"/>
    <col min="4608" max="4608" width="33.42578125" style="219" customWidth="1"/>
    <col min="4609" max="4609" width="15.28515625" style="219" customWidth="1"/>
    <col min="4610" max="4610" width="1.140625" style="219" customWidth="1"/>
    <col min="4611" max="4618" width="12" style="219" customWidth="1"/>
    <col min="4619" max="4619" width="1.7109375" style="219" customWidth="1"/>
    <col min="4620" max="4621" width="9.140625" style="219"/>
    <col min="4622" max="4645" width="0" style="219" hidden="1" customWidth="1"/>
    <col min="4646" max="4862" width="9.140625" style="219"/>
    <col min="4863" max="4863" width="1.7109375" style="219" customWidth="1"/>
    <col min="4864" max="4864" width="33.42578125" style="219" customWidth="1"/>
    <col min="4865" max="4865" width="15.28515625" style="219" customWidth="1"/>
    <col min="4866" max="4866" width="1.140625" style="219" customWidth="1"/>
    <col min="4867" max="4874" width="12" style="219" customWidth="1"/>
    <col min="4875" max="4875" width="1.7109375" style="219" customWidth="1"/>
    <col min="4876" max="4877" width="9.140625" style="219"/>
    <col min="4878" max="4901" width="0" style="219" hidden="1" customWidth="1"/>
    <col min="4902" max="5118" width="9.140625" style="219"/>
    <col min="5119" max="5119" width="1.7109375" style="219" customWidth="1"/>
    <col min="5120" max="5120" width="33.42578125" style="219" customWidth="1"/>
    <col min="5121" max="5121" width="15.28515625" style="219" customWidth="1"/>
    <col min="5122" max="5122" width="1.140625" style="219" customWidth="1"/>
    <col min="5123" max="5130" width="12" style="219" customWidth="1"/>
    <col min="5131" max="5131" width="1.7109375" style="219" customWidth="1"/>
    <col min="5132" max="5133" width="9.140625" style="219"/>
    <col min="5134" max="5157" width="0" style="219" hidden="1" customWidth="1"/>
    <col min="5158" max="5374" width="9.140625" style="219"/>
    <col min="5375" max="5375" width="1.7109375" style="219" customWidth="1"/>
    <col min="5376" max="5376" width="33.42578125" style="219" customWidth="1"/>
    <col min="5377" max="5377" width="15.28515625" style="219" customWidth="1"/>
    <col min="5378" max="5378" width="1.140625" style="219" customWidth="1"/>
    <col min="5379" max="5386" width="12" style="219" customWidth="1"/>
    <col min="5387" max="5387" width="1.7109375" style="219" customWidth="1"/>
    <col min="5388" max="5389" width="9.140625" style="219"/>
    <col min="5390" max="5413" width="0" style="219" hidden="1" customWidth="1"/>
    <col min="5414" max="5630" width="9.140625" style="219"/>
    <col min="5631" max="5631" width="1.7109375" style="219" customWidth="1"/>
    <col min="5632" max="5632" width="33.42578125" style="219" customWidth="1"/>
    <col min="5633" max="5633" width="15.28515625" style="219" customWidth="1"/>
    <col min="5634" max="5634" width="1.140625" style="219" customWidth="1"/>
    <col min="5635" max="5642" width="12" style="219" customWidth="1"/>
    <col min="5643" max="5643" width="1.7109375" style="219" customWidth="1"/>
    <col min="5644" max="5645" width="9.140625" style="219"/>
    <col min="5646" max="5669" width="0" style="219" hidden="1" customWidth="1"/>
    <col min="5670" max="5886" width="9.140625" style="219"/>
    <col min="5887" max="5887" width="1.7109375" style="219" customWidth="1"/>
    <col min="5888" max="5888" width="33.42578125" style="219" customWidth="1"/>
    <col min="5889" max="5889" width="15.28515625" style="219" customWidth="1"/>
    <col min="5890" max="5890" width="1.140625" style="219" customWidth="1"/>
    <col min="5891" max="5898" width="12" style="219" customWidth="1"/>
    <col min="5899" max="5899" width="1.7109375" style="219" customWidth="1"/>
    <col min="5900" max="5901" width="9.140625" style="219"/>
    <col min="5902" max="5925" width="0" style="219" hidden="1" customWidth="1"/>
    <col min="5926" max="6142" width="9.140625" style="219"/>
    <col min="6143" max="6143" width="1.7109375" style="219" customWidth="1"/>
    <col min="6144" max="6144" width="33.42578125" style="219" customWidth="1"/>
    <col min="6145" max="6145" width="15.28515625" style="219" customWidth="1"/>
    <col min="6146" max="6146" width="1.140625" style="219" customWidth="1"/>
    <col min="6147" max="6154" width="12" style="219" customWidth="1"/>
    <col min="6155" max="6155" width="1.7109375" style="219" customWidth="1"/>
    <col min="6156" max="6157" width="9.140625" style="219"/>
    <col min="6158" max="6181" width="0" style="219" hidden="1" customWidth="1"/>
    <col min="6182" max="6398" width="9.140625" style="219"/>
    <col min="6399" max="6399" width="1.7109375" style="219" customWidth="1"/>
    <col min="6400" max="6400" width="33.42578125" style="219" customWidth="1"/>
    <col min="6401" max="6401" width="15.28515625" style="219" customWidth="1"/>
    <col min="6402" max="6402" width="1.140625" style="219" customWidth="1"/>
    <col min="6403" max="6410" width="12" style="219" customWidth="1"/>
    <col min="6411" max="6411" width="1.7109375" style="219" customWidth="1"/>
    <col min="6412" max="6413" width="9.140625" style="219"/>
    <col min="6414" max="6437" width="0" style="219" hidden="1" customWidth="1"/>
    <col min="6438" max="6654" width="9.140625" style="219"/>
    <col min="6655" max="6655" width="1.7109375" style="219" customWidth="1"/>
    <col min="6656" max="6656" width="33.42578125" style="219" customWidth="1"/>
    <col min="6657" max="6657" width="15.28515625" style="219" customWidth="1"/>
    <col min="6658" max="6658" width="1.140625" style="219" customWidth="1"/>
    <col min="6659" max="6666" width="12" style="219" customWidth="1"/>
    <col min="6667" max="6667" width="1.7109375" style="219" customWidth="1"/>
    <col min="6668" max="6669" width="9.140625" style="219"/>
    <col min="6670" max="6693" width="0" style="219" hidden="1" customWidth="1"/>
    <col min="6694" max="6910" width="9.140625" style="219"/>
    <col min="6911" max="6911" width="1.7109375" style="219" customWidth="1"/>
    <col min="6912" max="6912" width="33.42578125" style="219" customWidth="1"/>
    <col min="6913" max="6913" width="15.28515625" style="219" customWidth="1"/>
    <col min="6914" max="6914" width="1.140625" style="219" customWidth="1"/>
    <col min="6915" max="6922" width="12" style="219" customWidth="1"/>
    <col min="6923" max="6923" width="1.7109375" style="219" customWidth="1"/>
    <col min="6924" max="6925" width="9.140625" style="219"/>
    <col min="6926" max="6949" width="0" style="219" hidden="1" customWidth="1"/>
    <col min="6950" max="7166" width="9.140625" style="219"/>
    <col min="7167" max="7167" width="1.7109375" style="219" customWidth="1"/>
    <col min="7168" max="7168" width="33.42578125" style="219" customWidth="1"/>
    <col min="7169" max="7169" width="15.28515625" style="219" customWidth="1"/>
    <col min="7170" max="7170" width="1.140625" style="219" customWidth="1"/>
    <col min="7171" max="7178" width="12" style="219" customWidth="1"/>
    <col min="7179" max="7179" width="1.7109375" style="219" customWidth="1"/>
    <col min="7180" max="7181" width="9.140625" style="219"/>
    <col min="7182" max="7205" width="0" style="219" hidden="1" customWidth="1"/>
    <col min="7206" max="7422" width="9.140625" style="219"/>
    <col min="7423" max="7423" width="1.7109375" style="219" customWidth="1"/>
    <col min="7424" max="7424" width="33.42578125" style="219" customWidth="1"/>
    <col min="7425" max="7425" width="15.28515625" style="219" customWidth="1"/>
    <col min="7426" max="7426" width="1.140625" style="219" customWidth="1"/>
    <col min="7427" max="7434" width="12" style="219" customWidth="1"/>
    <col min="7435" max="7435" width="1.7109375" style="219" customWidth="1"/>
    <col min="7436" max="7437" width="9.140625" style="219"/>
    <col min="7438" max="7461" width="0" style="219" hidden="1" customWidth="1"/>
    <col min="7462" max="7678" width="9.140625" style="219"/>
    <col min="7679" max="7679" width="1.7109375" style="219" customWidth="1"/>
    <col min="7680" max="7680" width="33.42578125" style="219" customWidth="1"/>
    <col min="7681" max="7681" width="15.28515625" style="219" customWidth="1"/>
    <col min="7682" max="7682" width="1.140625" style="219" customWidth="1"/>
    <col min="7683" max="7690" width="12" style="219" customWidth="1"/>
    <col min="7691" max="7691" width="1.7109375" style="219" customWidth="1"/>
    <col min="7692" max="7693" width="9.140625" style="219"/>
    <col min="7694" max="7717" width="0" style="219" hidden="1" customWidth="1"/>
    <col min="7718" max="7934" width="9.140625" style="219"/>
    <col min="7935" max="7935" width="1.7109375" style="219" customWidth="1"/>
    <col min="7936" max="7936" width="33.42578125" style="219" customWidth="1"/>
    <col min="7937" max="7937" width="15.28515625" style="219" customWidth="1"/>
    <col min="7938" max="7938" width="1.140625" style="219" customWidth="1"/>
    <col min="7939" max="7946" width="12" style="219" customWidth="1"/>
    <col min="7947" max="7947" width="1.7109375" style="219" customWidth="1"/>
    <col min="7948" max="7949" width="9.140625" style="219"/>
    <col min="7950" max="7973" width="0" style="219" hidden="1" customWidth="1"/>
    <col min="7974" max="8190" width="9.140625" style="219"/>
    <col min="8191" max="8191" width="1.7109375" style="219" customWidth="1"/>
    <col min="8192" max="8192" width="33.42578125" style="219" customWidth="1"/>
    <col min="8193" max="8193" width="15.28515625" style="219" customWidth="1"/>
    <col min="8194" max="8194" width="1.140625" style="219" customWidth="1"/>
    <col min="8195" max="8202" width="12" style="219" customWidth="1"/>
    <col min="8203" max="8203" width="1.7109375" style="219" customWidth="1"/>
    <col min="8204" max="8205" width="9.140625" style="219"/>
    <col min="8206" max="8229" width="0" style="219" hidden="1" customWidth="1"/>
    <col min="8230" max="8446" width="9.140625" style="219"/>
    <col min="8447" max="8447" width="1.7109375" style="219" customWidth="1"/>
    <col min="8448" max="8448" width="33.42578125" style="219" customWidth="1"/>
    <col min="8449" max="8449" width="15.28515625" style="219" customWidth="1"/>
    <col min="8450" max="8450" width="1.140625" style="219" customWidth="1"/>
    <col min="8451" max="8458" width="12" style="219" customWidth="1"/>
    <col min="8459" max="8459" width="1.7109375" style="219" customWidth="1"/>
    <col min="8460" max="8461" width="9.140625" style="219"/>
    <col min="8462" max="8485" width="0" style="219" hidden="1" customWidth="1"/>
    <col min="8486" max="8702" width="9.140625" style="219"/>
    <col min="8703" max="8703" width="1.7109375" style="219" customWidth="1"/>
    <col min="8704" max="8704" width="33.42578125" style="219" customWidth="1"/>
    <col min="8705" max="8705" width="15.28515625" style="219" customWidth="1"/>
    <col min="8706" max="8706" width="1.140625" style="219" customWidth="1"/>
    <col min="8707" max="8714" width="12" style="219" customWidth="1"/>
    <col min="8715" max="8715" width="1.7109375" style="219" customWidth="1"/>
    <col min="8716" max="8717" width="9.140625" style="219"/>
    <col min="8718" max="8741" width="0" style="219" hidden="1" customWidth="1"/>
    <col min="8742" max="8958" width="9.140625" style="219"/>
    <col min="8959" max="8959" width="1.7109375" style="219" customWidth="1"/>
    <col min="8960" max="8960" width="33.42578125" style="219" customWidth="1"/>
    <col min="8961" max="8961" width="15.28515625" style="219" customWidth="1"/>
    <col min="8962" max="8962" width="1.140625" style="219" customWidth="1"/>
    <col min="8963" max="8970" width="12" style="219" customWidth="1"/>
    <col min="8971" max="8971" width="1.7109375" style="219" customWidth="1"/>
    <col min="8972" max="8973" width="9.140625" style="219"/>
    <col min="8974" max="8997" width="0" style="219" hidden="1" customWidth="1"/>
    <col min="8998" max="9214" width="9.140625" style="219"/>
    <col min="9215" max="9215" width="1.7109375" style="219" customWidth="1"/>
    <col min="9216" max="9216" width="33.42578125" style="219" customWidth="1"/>
    <col min="9217" max="9217" width="15.28515625" style="219" customWidth="1"/>
    <col min="9218" max="9218" width="1.140625" style="219" customWidth="1"/>
    <col min="9219" max="9226" width="12" style="219" customWidth="1"/>
    <col min="9227" max="9227" width="1.7109375" style="219" customWidth="1"/>
    <col min="9228" max="9229" width="9.140625" style="219"/>
    <col min="9230" max="9253" width="0" style="219" hidden="1" customWidth="1"/>
    <col min="9254" max="9470" width="9.140625" style="219"/>
    <col min="9471" max="9471" width="1.7109375" style="219" customWidth="1"/>
    <col min="9472" max="9472" width="33.42578125" style="219" customWidth="1"/>
    <col min="9473" max="9473" width="15.28515625" style="219" customWidth="1"/>
    <col min="9474" max="9474" width="1.140625" style="219" customWidth="1"/>
    <col min="9475" max="9482" width="12" style="219" customWidth="1"/>
    <col min="9483" max="9483" width="1.7109375" style="219" customWidth="1"/>
    <col min="9484" max="9485" width="9.140625" style="219"/>
    <col min="9486" max="9509" width="0" style="219" hidden="1" customWidth="1"/>
    <col min="9510" max="9726" width="9.140625" style="219"/>
    <col min="9727" max="9727" width="1.7109375" style="219" customWidth="1"/>
    <col min="9728" max="9728" width="33.42578125" style="219" customWidth="1"/>
    <col min="9729" max="9729" width="15.28515625" style="219" customWidth="1"/>
    <col min="9730" max="9730" width="1.140625" style="219" customWidth="1"/>
    <col min="9731" max="9738" width="12" style="219" customWidth="1"/>
    <col min="9739" max="9739" width="1.7109375" style="219" customWidth="1"/>
    <col min="9740" max="9741" width="9.140625" style="219"/>
    <col min="9742" max="9765" width="0" style="219" hidden="1" customWidth="1"/>
    <col min="9766" max="9982" width="9.140625" style="219"/>
    <col min="9983" max="9983" width="1.7109375" style="219" customWidth="1"/>
    <col min="9984" max="9984" width="33.42578125" style="219" customWidth="1"/>
    <col min="9985" max="9985" width="15.28515625" style="219" customWidth="1"/>
    <col min="9986" max="9986" width="1.140625" style="219" customWidth="1"/>
    <col min="9987" max="9994" width="12" style="219" customWidth="1"/>
    <col min="9995" max="9995" width="1.7109375" style="219" customWidth="1"/>
    <col min="9996" max="9997" width="9.140625" style="219"/>
    <col min="9998" max="10021" width="0" style="219" hidden="1" customWidth="1"/>
    <col min="10022" max="10238" width="9.140625" style="219"/>
    <col min="10239" max="10239" width="1.7109375" style="219" customWidth="1"/>
    <col min="10240" max="10240" width="33.42578125" style="219" customWidth="1"/>
    <col min="10241" max="10241" width="15.28515625" style="219" customWidth="1"/>
    <col min="10242" max="10242" width="1.140625" style="219" customWidth="1"/>
    <col min="10243" max="10250" width="12" style="219" customWidth="1"/>
    <col min="10251" max="10251" width="1.7109375" style="219" customWidth="1"/>
    <col min="10252" max="10253" width="9.140625" style="219"/>
    <col min="10254" max="10277" width="0" style="219" hidden="1" customWidth="1"/>
    <col min="10278" max="10494" width="9.140625" style="219"/>
    <col min="10495" max="10495" width="1.7109375" style="219" customWidth="1"/>
    <col min="10496" max="10496" width="33.42578125" style="219" customWidth="1"/>
    <col min="10497" max="10497" width="15.28515625" style="219" customWidth="1"/>
    <col min="10498" max="10498" width="1.140625" style="219" customWidth="1"/>
    <col min="10499" max="10506" width="12" style="219" customWidth="1"/>
    <col min="10507" max="10507" width="1.7109375" style="219" customWidth="1"/>
    <col min="10508" max="10509" width="9.140625" style="219"/>
    <col min="10510" max="10533" width="0" style="219" hidden="1" customWidth="1"/>
    <col min="10534" max="10750" width="9.140625" style="219"/>
    <col min="10751" max="10751" width="1.7109375" style="219" customWidth="1"/>
    <col min="10752" max="10752" width="33.42578125" style="219" customWidth="1"/>
    <col min="10753" max="10753" width="15.28515625" style="219" customWidth="1"/>
    <col min="10754" max="10754" width="1.140625" style="219" customWidth="1"/>
    <col min="10755" max="10762" width="12" style="219" customWidth="1"/>
    <col min="10763" max="10763" width="1.7109375" style="219" customWidth="1"/>
    <col min="10764" max="10765" width="9.140625" style="219"/>
    <col min="10766" max="10789" width="0" style="219" hidden="1" customWidth="1"/>
    <col min="10790" max="11006" width="9.140625" style="219"/>
    <col min="11007" max="11007" width="1.7109375" style="219" customWidth="1"/>
    <col min="11008" max="11008" width="33.42578125" style="219" customWidth="1"/>
    <col min="11009" max="11009" width="15.28515625" style="219" customWidth="1"/>
    <col min="11010" max="11010" width="1.140625" style="219" customWidth="1"/>
    <col min="11011" max="11018" width="12" style="219" customWidth="1"/>
    <col min="11019" max="11019" width="1.7109375" style="219" customWidth="1"/>
    <col min="11020" max="11021" width="9.140625" style="219"/>
    <col min="11022" max="11045" width="0" style="219" hidden="1" customWidth="1"/>
    <col min="11046" max="11262" width="9.140625" style="219"/>
    <col min="11263" max="11263" width="1.7109375" style="219" customWidth="1"/>
    <col min="11264" max="11264" width="33.42578125" style="219" customWidth="1"/>
    <col min="11265" max="11265" width="15.28515625" style="219" customWidth="1"/>
    <col min="11266" max="11266" width="1.140625" style="219" customWidth="1"/>
    <col min="11267" max="11274" width="12" style="219" customWidth="1"/>
    <col min="11275" max="11275" width="1.7109375" style="219" customWidth="1"/>
    <col min="11276" max="11277" width="9.140625" style="219"/>
    <col min="11278" max="11301" width="0" style="219" hidden="1" customWidth="1"/>
    <col min="11302" max="11518" width="9.140625" style="219"/>
    <col min="11519" max="11519" width="1.7109375" style="219" customWidth="1"/>
    <col min="11520" max="11520" width="33.42578125" style="219" customWidth="1"/>
    <col min="11521" max="11521" width="15.28515625" style="219" customWidth="1"/>
    <col min="11522" max="11522" width="1.140625" style="219" customWidth="1"/>
    <col min="11523" max="11530" width="12" style="219" customWidth="1"/>
    <col min="11531" max="11531" width="1.7109375" style="219" customWidth="1"/>
    <col min="11532" max="11533" width="9.140625" style="219"/>
    <col min="11534" max="11557" width="0" style="219" hidden="1" customWidth="1"/>
    <col min="11558" max="11774" width="9.140625" style="219"/>
    <col min="11775" max="11775" width="1.7109375" style="219" customWidth="1"/>
    <col min="11776" max="11776" width="33.42578125" style="219" customWidth="1"/>
    <col min="11777" max="11777" width="15.28515625" style="219" customWidth="1"/>
    <col min="11778" max="11778" width="1.140625" style="219" customWidth="1"/>
    <col min="11779" max="11786" width="12" style="219" customWidth="1"/>
    <col min="11787" max="11787" width="1.7109375" style="219" customWidth="1"/>
    <col min="11788" max="11789" width="9.140625" style="219"/>
    <col min="11790" max="11813" width="0" style="219" hidden="1" customWidth="1"/>
    <col min="11814" max="12030" width="9.140625" style="219"/>
    <col min="12031" max="12031" width="1.7109375" style="219" customWidth="1"/>
    <col min="12032" max="12032" width="33.42578125" style="219" customWidth="1"/>
    <col min="12033" max="12033" width="15.28515625" style="219" customWidth="1"/>
    <col min="12034" max="12034" width="1.140625" style="219" customWidth="1"/>
    <col min="12035" max="12042" width="12" style="219" customWidth="1"/>
    <col min="12043" max="12043" width="1.7109375" style="219" customWidth="1"/>
    <col min="12044" max="12045" width="9.140625" style="219"/>
    <col min="12046" max="12069" width="0" style="219" hidden="1" customWidth="1"/>
    <col min="12070" max="12286" width="9.140625" style="219"/>
    <col min="12287" max="12287" width="1.7109375" style="219" customWidth="1"/>
    <col min="12288" max="12288" width="33.42578125" style="219" customWidth="1"/>
    <col min="12289" max="12289" width="15.28515625" style="219" customWidth="1"/>
    <col min="12290" max="12290" width="1.140625" style="219" customWidth="1"/>
    <col min="12291" max="12298" width="12" style="219" customWidth="1"/>
    <col min="12299" max="12299" width="1.7109375" style="219" customWidth="1"/>
    <col min="12300" max="12301" width="9.140625" style="219"/>
    <col min="12302" max="12325" width="0" style="219" hidden="1" customWidth="1"/>
    <col min="12326" max="12542" width="9.140625" style="219"/>
    <col min="12543" max="12543" width="1.7109375" style="219" customWidth="1"/>
    <col min="12544" max="12544" width="33.42578125" style="219" customWidth="1"/>
    <col min="12545" max="12545" width="15.28515625" style="219" customWidth="1"/>
    <col min="12546" max="12546" width="1.140625" style="219" customWidth="1"/>
    <col min="12547" max="12554" width="12" style="219" customWidth="1"/>
    <col min="12555" max="12555" width="1.7109375" style="219" customWidth="1"/>
    <col min="12556" max="12557" width="9.140625" style="219"/>
    <col min="12558" max="12581" width="0" style="219" hidden="1" customWidth="1"/>
    <col min="12582" max="12798" width="9.140625" style="219"/>
    <col min="12799" max="12799" width="1.7109375" style="219" customWidth="1"/>
    <col min="12800" max="12800" width="33.42578125" style="219" customWidth="1"/>
    <col min="12801" max="12801" width="15.28515625" style="219" customWidth="1"/>
    <col min="12802" max="12802" width="1.140625" style="219" customWidth="1"/>
    <col min="12803" max="12810" width="12" style="219" customWidth="1"/>
    <col min="12811" max="12811" width="1.7109375" style="219" customWidth="1"/>
    <col min="12812" max="12813" width="9.140625" style="219"/>
    <col min="12814" max="12837" width="0" style="219" hidden="1" customWidth="1"/>
    <col min="12838" max="13054" width="9.140625" style="219"/>
    <col min="13055" max="13055" width="1.7109375" style="219" customWidth="1"/>
    <col min="13056" max="13056" width="33.42578125" style="219" customWidth="1"/>
    <col min="13057" max="13057" width="15.28515625" style="219" customWidth="1"/>
    <col min="13058" max="13058" width="1.140625" style="219" customWidth="1"/>
    <col min="13059" max="13066" width="12" style="219" customWidth="1"/>
    <col min="13067" max="13067" width="1.7109375" style="219" customWidth="1"/>
    <col min="13068" max="13069" width="9.140625" style="219"/>
    <col min="13070" max="13093" width="0" style="219" hidden="1" customWidth="1"/>
    <col min="13094" max="13310" width="9.140625" style="219"/>
    <col min="13311" max="13311" width="1.7109375" style="219" customWidth="1"/>
    <col min="13312" max="13312" width="33.42578125" style="219" customWidth="1"/>
    <col min="13313" max="13313" width="15.28515625" style="219" customWidth="1"/>
    <col min="13314" max="13314" width="1.140625" style="219" customWidth="1"/>
    <col min="13315" max="13322" width="12" style="219" customWidth="1"/>
    <col min="13323" max="13323" width="1.7109375" style="219" customWidth="1"/>
    <col min="13324" max="13325" width="9.140625" style="219"/>
    <col min="13326" max="13349" width="0" style="219" hidden="1" customWidth="1"/>
    <col min="13350" max="13566" width="9.140625" style="219"/>
    <col min="13567" max="13567" width="1.7109375" style="219" customWidth="1"/>
    <col min="13568" max="13568" width="33.42578125" style="219" customWidth="1"/>
    <col min="13569" max="13569" width="15.28515625" style="219" customWidth="1"/>
    <col min="13570" max="13570" width="1.140625" style="219" customWidth="1"/>
    <col min="13571" max="13578" width="12" style="219" customWidth="1"/>
    <col min="13579" max="13579" width="1.7109375" style="219" customWidth="1"/>
    <col min="13580" max="13581" width="9.140625" style="219"/>
    <col min="13582" max="13605" width="0" style="219" hidden="1" customWidth="1"/>
    <col min="13606" max="13822" width="9.140625" style="219"/>
    <col min="13823" max="13823" width="1.7109375" style="219" customWidth="1"/>
    <col min="13824" max="13824" width="33.42578125" style="219" customWidth="1"/>
    <col min="13825" max="13825" width="15.28515625" style="219" customWidth="1"/>
    <col min="13826" max="13826" width="1.140625" style="219" customWidth="1"/>
    <col min="13827" max="13834" width="12" style="219" customWidth="1"/>
    <col min="13835" max="13835" width="1.7109375" style="219" customWidth="1"/>
    <col min="13836" max="13837" width="9.140625" style="219"/>
    <col min="13838" max="13861" width="0" style="219" hidden="1" customWidth="1"/>
    <col min="13862" max="14078" width="9.140625" style="219"/>
    <col min="14079" max="14079" width="1.7109375" style="219" customWidth="1"/>
    <col min="14080" max="14080" width="33.42578125" style="219" customWidth="1"/>
    <col min="14081" max="14081" width="15.28515625" style="219" customWidth="1"/>
    <col min="14082" max="14082" width="1.140625" style="219" customWidth="1"/>
    <col min="14083" max="14090" width="12" style="219" customWidth="1"/>
    <col min="14091" max="14091" width="1.7109375" style="219" customWidth="1"/>
    <col min="14092" max="14093" width="9.140625" style="219"/>
    <col min="14094" max="14117" width="0" style="219" hidden="1" customWidth="1"/>
    <col min="14118" max="14334" width="9.140625" style="219"/>
    <col min="14335" max="14335" width="1.7109375" style="219" customWidth="1"/>
    <col min="14336" max="14336" width="33.42578125" style="219" customWidth="1"/>
    <col min="14337" max="14337" width="15.28515625" style="219" customWidth="1"/>
    <col min="14338" max="14338" width="1.140625" style="219" customWidth="1"/>
    <col min="14339" max="14346" width="12" style="219" customWidth="1"/>
    <col min="14347" max="14347" width="1.7109375" style="219" customWidth="1"/>
    <col min="14348" max="14349" width="9.140625" style="219"/>
    <col min="14350" max="14373" width="0" style="219" hidden="1" customWidth="1"/>
    <col min="14374" max="14590" width="9.140625" style="219"/>
    <col min="14591" max="14591" width="1.7109375" style="219" customWidth="1"/>
    <col min="14592" max="14592" width="33.42578125" style="219" customWidth="1"/>
    <col min="14593" max="14593" width="15.28515625" style="219" customWidth="1"/>
    <col min="14594" max="14594" width="1.140625" style="219" customWidth="1"/>
    <col min="14595" max="14602" width="12" style="219" customWidth="1"/>
    <col min="14603" max="14603" width="1.7109375" style="219" customWidth="1"/>
    <col min="14604" max="14605" width="9.140625" style="219"/>
    <col min="14606" max="14629" width="0" style="219" hidden="1" customWidth="1"/>
    <col min="14630" max="14846" width="9.140625" style="219"/>
    <col min="14847" max="14847" width="1.7109375" style="219" customWidth="1"/>
    <col min="14848" max="14848" width="33.42578125" style="219" customWidth="1"/>
    <col min="14849" max="14849" width="15.28515625" style="219" customWidth="1"/>
    <col min="14850" max="14850" width="1.140625" style="219" customWidth="1"/>
    <col min="14851" max="14858" width="12" style="219" customWidth="1"/>
    <col min="14859" max="14859" width="1.7109375" style="219" customWidth="1"/>
    <col min="14860" max="14861" width="9.140625" style="219"/>
    <col min="14862" max="14885" width="0" style="219" hidden="1" customWidth="1"/>
    <col min="14886" max="15102" width="9.140625" style="219"/>
    <col min="15103" max="15103" width="1.7109375" style="219" customWidth="1"/>
    <col min="15104" max="15104" width="33.42578125" style="219" customWidth="1"/>
    <col min="15105" max="15105" width="15.28515625" style="219" customWidth="1"/>
    <col min="15106" max="15106" width="1.140625" style="219" customWidth="1"/>
    <col min="15107" max="15114" width="12" style="219" customWidth="1"/>
    <col min="15115" max="15115" width="1.7109375" style="219" customWidth="1"/>
    <col min="15116" max="15117" width="9.140625" style="219"/>
    <col min="15118" max="15141" width="0" style="219" hidden="1" customWidth="1"/>
    <col min="15142" max="15358" width="9.140625" style="219"/>
    <col min="15359" max="15359" width="1.7109375" style="219" customWidth="1"/>
    <col min="15360" max="15360" width="33.42578125" style="219" customWidth="1"/>
    <col min="15361" max="15361" width="15.28515625" style="219" customWidth="1"/>
    <col min="15362" max="15362" width="1.140625" style="219" customWidth="1"/>
    <col min="15363" max="15370" width="12" style="219" customWidth="1"/>
    <col min="15371" max="15371" width="1.7109375" style="219" customWidth="1"/>
    <col min="15372" max="15373" width="9.140625" style="219"/>
    <col min="15374" max="15397" width="0" style="219" hidden="1" customWidth="1"/>
    <col min="15398" max="15614" width="9.140625" style="219"/>
    <col min="15615" max="15615" width="1.7109375" style="219" customWidth="1"/>
    <col min="15616" max="15616" width="33.42578125" style="219" customWidth="1"/>
    <col min="15617" max="15617" width="15.28515625" style="219" customWidth="1"/>
    <col min="15618" max="15618" width="1.140625" style="219" customWidth="1"/>
    <col min="15619" max="15626" width="12" style="219" customWidth="1"/>
    <col min="15627" max="15627" width="1.7109375" style="219" customWidth="1"/>
    <col min="15628" max="15629" width="9.140625" style="219"/>
    <col min="15630" max="15653" width="0" style="219" hidden="1" customWidth="1"/>
    <col min="15654" max="15870" width="9.140625" style="219"/>
    <col min="15871" max="15871" width="1.7109375" style="219" customWidth="1"/>
    <col min="15872" max="15872" width="33.42578125" style="219" customWidth="1"/>
    <col min="15873" max="15873" width="15.28515625" style="219" customWidth="1"/>
    <col min="15874" max="15874" width="1.140625" style="219" customWidth="1"/>
    <col min="15875" max="15882" width="12" style="219" customWidth="1"/>
    <col min="15883" max="15883" width="1.7109375" style="219" customWidth="1"/>
    <col min="15884" max="15885" width="9.140625" style="219"/>
    <col min="15886" max="15909" width="0" style="219" hidden="1" customWidth="1"/>
    <col min="15910" max="16126" width="9.140625" style="219"/>
    <col min="16127" max="16127" width="1.7109375" style="219" customWidth="1"/>
    <col min="16128" max="16128" width="33.42578125" style="219" customWidth="1"/>
    <col min="16129" max="16129" width="15.28515625" style="219" customWidth="1"/>
    <col min="16130" max="16130" width="1.140625" style="219" customWidth="1"/>
    <col min="16131" max="16138" width="12" style="219" customWidth="1"/>
    <col min="16139" max="16139" width="1.7109375" style="219" customWidth="1"/>
    <col min="16140" max="16141" width="9.140625" style="219"/>
    <col min="16142" max="16165" width="0" style="219" hidden="1" customWidth="1"/>
    <col min="16166" max="16384" width="9.140625" style="219"/>
  </cols>
  <sheetData>
    <row r="1" spans="1:43" s="207" customFormat="1" ht="25.5" customHeight="1">
      <c r="A1" s="207" t="s">
        <v>251</v>
      </c>
      <c r="B1" s="201"/>
      <c r="C1" s="202" t="s">
        <v>163</v>
      </c>
      <c r="D1" s="203"/>
      <c r="E1" s="204"/>
      <c r="F1" s="205"/>
      <c r="G1" s="205"/>
      <c r="H1" s="205"/>
      <c r="I1" s="205"/>
      <c r="J1" s="205"/>
      <c r="K1" s="205"/>
      <c r="L1" s="205"/>
      <c r="M1" s="205"/>
      <c r="N1" s="205"/>
      <c r="O1" s="205"/>
      <c r="P1" s="205"/>
      <c r="Q1" s="477"/>
      <c r="R1" s="206"/>
      <c r="S1" s="206"/>
      <c r="T1" s="206"/>
      <c r="U1" s="206"/>
      <c r="V1" s="206"/>
      <c r="W1" s="206"/>
      <c r="X1" s="206"/>
      <c r="Y1" s="206"/>
      <c r="Z1" s="206"/>
      <c r="AA1" s="206"/>
      <c r="AB1" s="206"/>
      <c r="AC1" s="206"/>
      <c r="AD1" s="206"/>
      <c r="AE1" s="206"/>
      <c r="AF1" s="206"/>
      <c r="AG1" s="206"/>
      <c r="AH1" s="206"/>
      <c r="AI1" s="206"/>
      <c r="AJ1" s="206"/>
      <c r="AK1" s="206"/>
      <c r="AL1" s="206"/>
    </row>
    <row r="2" spans="1:43" s="215" customFormat="1">
      <c r="B2" s="208"/>
      <c r="C2" s="209"/>
      <c r="D2" s="209"/>
      <c r="E2" s="210"/>
      <c r="F2" s="211"/>
      <c r="G2" s="211"/>
      <c r="H2" s="211"/>
      <c r="I2" s="211"/>
      <c r="J2" s="211"/>
      <c r="K2" s="211"/>
      <c r="L2" s="211"/>
      <c r="M2" s="211"/>
      <c r="N2" s="211"/>
      <c r="O2" s="211"/>
      <c r="P2" s="211"/>
      <c r="Q2" s="211"/>
      <c r="R2" s="212"/>
      <c r="S2" s="218"/>
      <c r="T2" s="209" t="s">
        <v>192</v>
      </c>
      <c r="U2" s="213"/>
      <c r="V2" s="213"/>
      <c r="W2" s="213"/>
      <c r="X2" s="209"/>
      <c r="Y2" s="209"/>
      <c r="Z2" s="209"/>
      <c r="AA2" s="209"/>
      <c r="AB2" s="214"/>
      <c r="AC2" s="209"/>
      <c r="AD2" s="209"/>
      <c r="AE2" s="209"/>
      <c r="AF2" s="209"/>
      <c r="AG2" s="209"/>
      <c r="AH2" s="209"/>
      <c r="AI2" s="209"/>
      <c r="AJ2" s="209"/>
      <c r="AK2" s="209"/>
      <c r="AL2" s="209"/>
    </row>
    <row r="3" spans="1:43" s="215" customFormat="1">
      <c r="B3" s="208"/>
      <c r="C3" s="336" t="s">
        <v>0</v>
      </c>
      <c r="D3" s="337">
        <f>'GTO Multi Year MAR'!D3</f>
        <v>43770</v>
      </c>
      <c r="E3" s="210"/>
      <c r="F3" s="216"/>
      <c r="G3" s="216"/>
      <c r="H3" s="216"/>
      <c r="I3" s="216"/>
      <c r="J3" s="217"/>
      <c r="K3" s="217"/>
      <c r="L3" s="217"/>
      <c r="M3" s="217"/>
      <c r="N3" s="217"/>
      <c r="O3" s="217"/>
      <c r="P3" s="217"/>
      <c r="Q3" s="216"/>
      <c r="S3" s="384"/>
      <c r="T3" s="215" t="s">
        <v>234</v>
      </c>
      <c r="U3" s="217"/>
      <c r="V3" s="217"/>
      <c r="W3" s="217"/>
      <c r="X3" s="217"/>
      <c r="Y3" s="217"/>
      <c r="Z3" s="217"/>
      <c r="AA3" s="217"/>
      <c r="AB3" s="214"/>
      <c r="AC3" s="209"/>
      <c r="AD3" s="209"/>
      <c r="AE3" s="209"/>
      <c r="AF3" s="209"/>
      <c r="AG3" s="209"/>
      <c r="AH3" s="209"/>
      <c r="AI3" s="209"/>
      <c r="AJ3" s="209"/>
      <c r="AK3" s="209"/>
      <c r="AL3" s="209"/>
    </row>
    <row r="4" spans="1:43" s="208" customFormat="1">
      <c r="C4" s="219"/>
      <c r="D4" s="219"/>
      <c r="E4" s="220"/>
      <c r="F4" s="221"/>
      <c r="G4" s="221"/>
      <c r="H4" s="221"/>
      <c r="I4" s="221"/>
      <c r="J4" s="221"/>
      <c r="K4" s="221"/>
      <c r="L4" s="221"/>
      <c r="M4" s="221"/>
      <c r="N4" s="221"/>
      <c r="O4" s="221"/>
      <c r="P4" s="221"/>
      <c r="Q4" s="221"/>
      <c r="R4" s="219"/>
      <c r="S4" s="222">
        <v>66.894000000000005</v>
      </c>
      <c r="T4" s="223" t="s">
        <v>230</v>
      </c>
      <c r="U4" s="223"/>
      <c r="V4" s="223" t="s">
        <v>251</v>
      </c>
      <c r="W4" s="223"/>
      <c r="X4" s="219"/>
      <c r="Y4" s="219"/>
      <c r="Z4" s="219"/>
      <c r="AA4" s="219"/>
      <c r="AB4" s="224"/>
      <c r="AC4" s="219"/>
      <c r="AD4" s="219"/>
      <c r="AE4" s="219"/>
      <c r="AF4" s="219"/>
      <c r="AG4" s="219"/>
      <c r="AH4" s="219"/>
      <c r="AI4" s="219"/>
      <c r="AJ4" s="219"/>
      <c r="AK4" s="219"/>
      <c r="AL4" s="219"/>
    </row>
    <row r="5" spans="1:43" s="208" customFormat="1" ht="33.75" customHeight="1">
      <c r="C5" s="219"/>
      <c r="D5" s="219"/>
      <c r="E5" s="220"/>
      <c r="F5" s="221"/>
      <c r="G5" s="221"/>
      <c r="H5" s="221"/>
      <c r="I5" s="221"/>
      <c r="J5" s="221"/>
      <c r="K5" s="417"/>
      <c r="L5" s="531"/>
      <c r="M5" s="531" t="s">
        <v>242</v>
      </c>
      <c r="N5" s="531"/>
      <c r="O5" s="462" t="s">
        <v>236</v>
      </c>
      <c r="P5" s="462" t="s">
        <v>236</v>
      </c>
      <c r="Q5" s="221"/>
      <c r="R5" s="471" t="s">
        <v>245</v>
      </c>
      <c r="S5" s="472"/>
      <c r="T5" s="472"/>
      <c r="U5" s="472"/>
      <c r="V5" s="473"/>
      <c r="W5" s="473"/>
      <c r="X5" s="473"/>
      <c r="Y5" s="473"/>
      <c r="Z5" s="473"/>
      <c r="AA5" s="473" t="s">
        <v>237</v>
      </c>
      <c r="AB5" s="224"/>
      <c r="AC5" s="539" t="s">
        <v>207</v>
      </c>
      <c r="AD5" s="540"/>
      <c r="AE5" s="540"/>
      <c r="AF5" s="540"/>
      <c r="AG5" s="540"/>
      <c r="AH5" s="540"/>
      <c r="AI5" s="540"/>
      <c r="AJ5" s="540"/>
      <c r="AK5" s="540"/>
      <c r="AL5" s="469" t="s">
        <v>237</v>
      </c>
    </row>
    <row r="6" spans="1:43">
      <c r="C6" s="225"/>
      <c r="D6" s="226" t="s">
        <v>41</v>
      </c>
      <c r="E6" s="227"/>
      <c r="F6" s="538">
        <f>D3</f>
        <v>43770</v>
      </c>
      <c r="G6" s="538"/>
      <c r="H6" s="538"/>
      <c r="I6" s="538"/>
      <c r="J6" s="538"/>
      <c r="K6" s="538"/>
      <c r="L6" s="538"/>
      <c r="M6" s="538"/>
      <c r="N6" s="538"/>
      <c r="O6" s="461"/>
      <c r="P6" s="461"/>
      <c r="Q6" s="229"/>
      <c r="R6" s="474" t="s">
        <v>246</v>
      </c>
      <c r="S6" s="474"/>
      <c r="T6" s="474"/>
      <c r="U6" s="474"/>
      <c r="V6" s="474" t="s">
        <v>250</v>
      </c>
      <c r="W6" s="474"/>
      <c r="X6" s="474"/>
      <c r="Y6" s="474"/>
      <c r="Z6" s="475"/>
      <c r="AA6" s="470"/>
      <c r="AB6" s="400"/>
      <c r="AC6" s="231"/>
      <c r="AD6" s="229"/>
      <c r="AE6" s="229"/>
      <c r="AF6" s="229"/>
      <c r="AG6" s="229"/>
      <c r="AH6" s="229"/>
      <c r="AI6" s="229"/>
      <c r="AJ6" s="229"/>
      <c r="AK6" s="231"/>
      <c r="AL6" s="386"/>
      <c r="AM6" s="465"/>
      <c r="AN6" s="231" t="s">
        <v>207</v>
      </c>
      <c r="AP6" s="232" t="s">
        <v>196</v>
      </c>
      <c r="AQ6" s="465"/>
    </row>
    <row r="7" spans="1:43" s="241" customFormat="1">
      <c r="B7" s="233"/>
      <c r="C7" s="234" t="s">
        <v>190</v>
      </c>
      <c r="D7" s="235"/>
      <c r="E7" s="235"/>
      <c r="F7" s="236" t="s">
        <v>42</v>
      </c>
      <c r="G7" s="237" t="s">
        <v>162</v>
      </c>
      <c r="H7" s="237" t="s">
        <v>162</v>
      </c>
      <c r="I7" s="237" t="s">
        <v>162</v>
      </c>
      <c r="J7" s="237" t="s">
        <v>162</v>
      </c>
      <c r="K7" s="237" t="s">
        <v>243</v>
      </c>
      <c r="L7" s="237" t="s">
        <v>162</v>
      </c>
      <c r="M7" s="237" t="s">
        <v>188</v>
      </c>
      <c r="N7" s="238" t="s">
        <v>188</v>
      </c>
      <c r="O7" s="346" t="s">
        <v>188</v>
      </c>
      <c r="P7" s="457" t="s">
        <v>188</v>
      </c>
      <c r="Q7" s="239"/>
      <c r="R7" s="237" t="s">
        <v>162</v>
      </c>
      <c r="S7" s="237" t="s">
        <v>162</v>
      </c>
      <c r="T7" s="237" t="s">
        <v>162</v>
      </c>
      <c r="U7" s="237" t="s">
        <v>162</v>
      </c>
      <c r="V7" s="237" t="s">
        <v>188</v>
      </c>
      <c r="W7" s="237" t="s">
        <v>188</v>
      </c>
      <c r="X7" s="237" t="s">
        <v>188</v>
      </c>
      <c r="Y7" s="238" t="s">
        <v>188</v>
      </c>
      <c r="Z7" s="346" t="s">
        <v>188</v>
      </c>
      <c r="AA7" s="457" t="s">
        <v>188</v>
      </c>
      <c r="AB7" s="402"/>
      <c r="AC7" s="240" t="s">
        <v>162</v>
      </c>
      <c r="AD7" s="237" t="s">
        <v>162</v>
      </c>
      <c r="AE7" s="237" t="s">
        <v>162</v>
      </c>
      <c r="AF7" s="237" t="s">
        <v>162</v>
      </c>
      <c r="AG7" s="237" t="s">
        <v>188</v>
      </c>
      <c r="AH7" s="237" t="s">
        <v>188</v>
      </c>
      <c r="AI7" s="237" t="s">
        <v>188</v>
      </c>
      <c r="AJ7" s="238" t="s">
        <v>188</v>
      </c>
      <c r="AK7" s="346" t="s">
        <v>188</v>
      </c>
      <c r="AL7" s="387" t="s">
        <v>188</v>
      </c>
      <c r="AM7" s="466"/>
      <c r="AN7" s="242"/>
      <c r="AP7" s="242"/>
      <c r="AQ7" s="466"/>
    </row>
    <row r="8" spans="1:43">
      <c r="C8" s="243"/>
      <c r="D8" s="223"/>
      <c r="E8" s="244"/>
      <c r="F8" s="245"/>
      <c r="G8" s="246" t="s">
        <v>2</v>
      </c>
      <c r="H8" s="246" t="s">
        <v>3</v>
      </c>
      <c r="I8" s="246" t="s">
        <v>4</v>
      </c>
      <c r="J8" s="246" t="s">
        <v>5</v>
      </c>
      <c r="K8" s="246" t="s">
        <v>6</v>
      </c>
      <c r="L8" s="246" t="s">
        <v>7</v>
      </c>
      <c r="M8" s="246" t="s">
        <v>8</v>
      </c>
      <c r="N8" s="246" t="s">
        <v>9</v>
      </c>
      <c r="O8" s="248" t="s">
        <v>221</v>
      </c>
      <c r="P8" s="447" t="s">
        <v>235</v>
      </c>
      <c r="Q8" s="247"/>
      <c r="R8" s="246" t="s">
        <v>2</v>
      </c>
      <c r="S8" s="246" t="s">
        <v>3</v>
      </c>
      <c r="T8" s="246" t="s">
        <v>4</v>
      </c>
      <c r="U8" s="246" t="s">
        <v>5</v>
      </c>
      <c r="V8" s="246" t="s">
        <v>6</v>
      </c>
      <c r="W8" s="246" t="s">
        <v>7</v>
      </c>
      <c r="X8" s="246" t="s">
        <v>8</v>
      </c>
      <c r="Y8" s="246" t="s">
        <v>9</v>
      </c>
      <c r="Z8" s="248" t="s">
        <v>221</v>
      </c>
      <c r="AA8" s="447" t="s">
        <v>235</v>
      </c>
      <c r="AB8" s="403"/>
      <c r="AC8" s="248" t="s">
        <v>2</v>
      </c>
      <c r="AD8" s="246" t="s">
        <v>3</v>
      </c>
      <c r="AE8" s="246" t="s">
        <v>4</v>
      </c>
      <c r="AF8" s="246" t="s">
        <v>5</v>
      </c>
      <c r="AG8" s="246" t="s">
        <v>6</v>
      </c>
      <c r="AH8" s="246" t="s">
        <v>7</v>
      </c>
      <c r="AI8" s="246" t="s">
        <v>8</v>
      </c>
      <c r="AJ8" s="246" t="s">
        <v>9</v>
      </c>
      <c r="AK8" s="248" t="s">
        <v>221</v>
      </c>
      <c r="AL8" s="388" t="s">
        <v>235</v>
      </c>
      <c r="AM8" s="465"/>
      <c r="AN8" s="249"/>
      <c r="AP8" s="249"/>
      <c r="AQ8" s="465"/>
    </row>
    <row r="9" spans="1:43">
      <c r="C9" s="243"/>
      <c r="D9" s="223"/>
      <c r="E9" s="244"/>
      <c r="F9" s="245"/>
      <c r="G9" s="250" t="s">
        <v>10</v>
      </c>
      <c r="H9" s="250" t="s">
        <v>11</v>
      </c>
      <c r="I9" s="250" t="s">
        <v>12</v>
      </c>
      <c r="J9" s="250" t="s">
        <v>13</v>
      </c>
      <c r="K9" s="250" t="s">
        <v>14</v>
      </c>
      <c r="L9" s="250" t="s">
        <v>15</v>
      </c>
      <c r="M9" s="250" t="s">
        <v>16</v>
      </c>
      <c r="N9" s="250" t="s">
        <v>17</v>
      </c>
      <c r="O9" s="416" t="s">
        <v>222</v>
      </c>
      <c r="P9" s="456" t="s">
        <v>222</v>
      </c>
      <c r="Q9" s="247"/>
      <c r="R9" s="250" t="s">
        <v>10</v>
      </c>
      <c r="S9" s="250" t="s">
        <v>11</v>
      </c>
      <c r="T9" s="250" t="s">
        <v>12</v>
      </c>
      <c r="U9" s="250" t="s">
        <v>13</v>
      </c>
      <c r="V9" s="250" t="s">
        <v>14</v>
      </c>
      <c r="W9" s="250" t="s">
        <v>15</v>
      </c>
      <c r="X9" s="250" t="s">
        <v>16</v>
      </c>
      <c r="Y9" s="250" t="s">
        <v>17</v>
      </c>
      <c r="Z9" s="416" t="s">
        <v>231</v>
      </c>
      <c r="AA9" s="456" t="s">
        <v>222</v>
      </c>
      <c r="AB9" s="404"/>
      <c r="AC9" s="251" t="s">
        <v>10</v>
      </c>
      <c r="AD9" s="250" t="s">
        <v>11</v>
      </c>
      <c r="AE9" s="250" t="s">
        <v>12</v>
      </c>
      <c r="AF9" s="250" t="s">
        <v>13</v>
      </c>
      <c r="AG9" s="250" t="s">
        <v>14</v>
      </c>
      <c r="AH9" s="250" t="s">
        <v>15</v>
      </c>
      <c r="AI9" s="250" t="s">
        <v>16</v>
      </c>
      <c r="AJ9" s="250" t="s">
        <v>17</v>
      </c>
      <c r="AK9" s="416" t="s">
        <v>231</v>
      </c>
      <c r="AL9" s="389" t="s">
        <v>222</v>
      </c>
      <c r="AM9" s="465"/>
      <c r="AN9" s="249"/>
      <c r="AP9" s="249"/>
      <c r="AQ9" s="465"/>
    </row>
    <row r="10" spans="1:43">
      <c r="C10" s="252" t="s">
        <v>19</v>
      </c>
      <c r="D10" s="253"/>
      <c r="E10" s="254"/>
      <c r="F10" s="255"/>
      <c r="G10" s="253"/>
      <c r="H10" s="253"/>
      <c r="I10" s="253"/>
      <c r="J10" s="253"/>
      <c r="K10" s="253"/>
      <c r="L10" s="253"/>
      <c r="M10" s="253"/>
      <c r="N10" s="253"/>
      <c r="O10" s="252"/>
      <c r="P10" s="405"/>
      <c r="Q10" s="247"/>
      <c r="R10" s="253"/>
      <c r="S10" s="253"/>
      <c r="T10" s="253"/>
      <c r="U10" s="253"/>
      <c r="V10" s="253"/>
      <c r="W10" s="253"/>
      <c r="X10" s="253"/>
      <c r="Y10" s="253"/>
      <c r="Z10" s="252"/>
      <c r="AA10" s="405"/>
      <c r="AB10" s="405"/>
      <c r="AC10" s="252"/>
      <c r="AD10" s="253"/>
      <c r="AE10" s="253"/>
      <c r="AF10" s="253"/>
      <c r="AG10" s="253"/>
      <c r="AH10" s="253"/>
      <c r="AI10" s="253"/>
      <c r="AJ10" s="253"/>
      <c r="AK10" s="252"/>
      <c r="AL10" s="256"/>
      <c r="AM10" s="256"/>
      <c r="AN10" s="249"/>
      <c r="AP10" s="249"/>
      <c r="AQ10" s="465"/>
    </row>
    <row r="11" spans="1:43">
      <c r="B11" s="208">
        <v>1</v>
      </c>
      <c r="C11" s="243" t="s">
        <v>81</v>
      </c>
      <c r="D11" s="223" t="s">
        <v>20</v>
      </c>
      <c r="E11" s="244"/>
      <c r="F11" s="245"/>
      <c r="G11" s="257">
        <v>1.1630161697108459</v>
      </c>
      <c r="H11" s="257">
        <v>1.2050000000000001</v>
      </c>
      <c r="I11" s="257">
        <v>1.2270000000000001</v>
      </c>
      <c r="J11" s="257">
        <v>1.2330000000000001</v>
      </c>
      <c r="K11" s="257">
        <v>1.2709999999999999</v>
      </c>
      <c r="L11" s="257">
        <v>1.3140000000000001</v>
      </c>
      <c r="M11" s="257">
        <v>1.3580000000000001</v>
      </c>
      <c r="N11" s="257">
        <v>1.385</v>
      </c>
      <c r="O11" s="511">
        <v>1.42655</v>
      </c>
      <c r="P11" s="511">
        <v>1.4693465000000001</v>
      </c>
      <c r="Q11" s="247"/>
      <c r="R11" s="257">
        <v>1.1630161697108459</v>
      </c>
      <c r="S11" s="257">
        <v>1.2050000000000001</v>
      </c>
      <c r="T11" s="257">
        <v>1.2270000000000001</v>
      </c>
      <c r="U11" s="257">
        <v>1.2330000000000001</v>
      </c>
      <c r="V11" s="257">
        <v>1.2709999999999999</v>
      </c>
      <c r="W11" s="257">
        <v>1.3140000000000001</v>
      </c>
      <c r="X11" s="257">
        <v>1.3580000000000001</v>
      </c>
      <c r="Y11" s="257">
        <v>1.399</v>
      </c>
      <c r="Z11" s="347">
        <v>1.4409700000000001</v>
      </c>
      <c r="AA11" s="448">
        <v>1.4841991000000001</v>
      </c>
      <c r="AB11" s="406"/>
      <c r="AC11" s="258">
        <f t="shared" ref="AC11:AK11" si="0">G11-R11</f>
        <v>0</v>
      </c>
      <c r="AD11" s="258">
        <f t="shared" si="0"/>
        <v>0</v>
      </c>
      <c r="AE11" s="258">
        <f t="shared" si="0"/>
        <v>0</v>
      </c>
      <c r="AF11" s="258">
        <f t="shared" si="0"/>
        <v>0</v>
      </c>
      <c r="AG11" s="258">
        <f t="shared" si="0"/>
        <v>0</v>
      </c>
      <c r="AH11" s="258">
        <f t="shared" si="0"/>
        <v>0</v>
      </c>
      <c r="AI11" s="258">
        <f t="shared" si="0"/>
        <v>0</v>
      </c>
      <c r="AJ11" s="258">
        <f t="shared" si="0"/>
        <v>-1.4000000000000012E-2</v>
      </c>
      <c r="AK11" s="258">
        <f t="shared" si="0"/>
        <v>-1.4420000000000099E-2</v>
      </c>
      <c r="AL11" s="526"/>
      <c r="AM11" s="256"/>
      <c r="AN11" s="249"/>
      <c r="AP11" s="249"/>
      <c r="AQ11" s="465"/>
    </row>
    <row r="12" spans="1:43" ht="26.25" customHeight="1">
      <c r="B12" s="208">
        <v>2</v>
      </c>
      <c r="C12" s="243" t="s">
        <v>43</v>
      </c>
      <c r="D12" s="223" t="s">
        <v>21</v>
      </c>
      <c r="E12" s="244"/>
      <c r="F12" s="245"/>
      <c r="G12" s="257">
        <v>1.167</v>
      </c>
      <c r="H12" s="257">
        <v>1.19</v>
      </c>
      <c r="I12" s="257">
        <v>1.202</v>
      </c>
      <c r="J12" s="257">
        <v>1.2270000000000001</v>
      </c>
      <c r="K12" s="257">
        <v>1.274</v>
      </c>
      <c r="L12" s="257">
        <v>1.3140000000000001</v>
      </c>
      <c r="M12" s="257">
        <v>1.3520000000000001</v>
      </c>
      <c r="N12" s="257">
        <v>1.385</v>
      </c>
      <c r="O12" s="511">
        <v>1.42655</v>
      </c>
      <c r="P12" s="511">
        <v>1.4693465000000001</v>
      </c>
      <c r="Q12" s="247"/>
      <c r="R12" s="257">
        <v>1.167</v>
      </c>
      <c r="S12" s="257">
        <v>1.19</v>
      </c>
      <c r="T12" s="257">
        <v>1.202</v>
      </c>
      <c r="U12" s="257">
        <v>1.2270000000000001</v>
      </c>
      <c r="V12" s="257">
        <v>1.274</v>
      </c>
      <c r="W12" s="257">
        <v>1.3140000000000001</v>
      </c>
      <c r="X12" s="257">
        <v>1.3580000000000001</v>
      </c>
      <c r="Y12" s="257">
        <v>1.399</v>
      </c>
      <c r="Z12" s="347">
        <v>1.4409700000000001</v>
      </c>
      <c r="AA12" s="448">
        <v>1.4841991000000001</v>
      </c>
      <c r="AB12" s="406"/>
      <c r="AC12" s="258">
        <f>G12-R12</f>
        <v>0</v>
      </c>
      <c r="AD12" s="258">
        <f t="shared" ref="AD12" si="1">H12-S12</f>
        <v>0</v>
      </c>
      <c r="AE12" s="258">
        <f t="shared" ref="AE12" si="2">I12-T12</f>
        <v>0</v>
      </c>
      <c r="AF12" s="258">
        <f t="shared" ref="AF12" si="3">J12-U12</f>
        <v>0</v>
      </c>
      <c r="AG12" s="258">
        <f t="shared" ref="AG12" si="4">K12-V12</f>
        <v>0</v>
      </c>
      <c r="AH12" s="258">
        <f t="shared" ref="AH12" si="5">L12-W12</f>
        <v>0</v>
      </c>
      <c r="AI12" s="258">
        <f t="shared" ref="AI12" si="6">M12-X12</f>
        <v>-6.0000000000000053E-3</v>
      </c>
      <c r="AJ12" s="258">
        <f>N12-Y12</f>
        <v>-1.4000000000000012E-2</v>
      </c>
      <c r="AK12" s="258">
        <f>O12-Z12</f>
        <v>-1.4420000000000099E-2</v>
      </c>
      <c r="AL12" s="526"/>
      <c r="AM12" s="256"/>
      <c r="AN12" s="249"/>
      <c r="AP12" s="259" t="s">
        <v>228</v>
      </c>
      <c r="AQ12" s="465"/>
    </row>
    <row r="13" spans="1:43">
      <c r="C13" s="260" t="s">
        <v>86</v>
      </c>
      <c r="D13" s="261"/>
      <c r="E13" s="254"/>
      <c r="F13" s="262"/>
      <c r="G13" s="263" t="s">
        <v>18</v>
      </c>
      <c r="H13" s="263" t="s">
        <v>18</v>
      </c>
      <c r="I13" s="263" t="s">
        <v>18</v>
      </c>
      <c r="J13" s="263" t="s">
        <v>18</v>
      </c>
      <c r="K13" s="263" t="s">
        <v>18</v>
      </c>
      <c r="L13" s="263" t="s">
        <v>18</v>
      </c>
      <c r="M13" s="263" t="s">
        <v>18</v>
      </c>
      <c r="N13" s="263" t="s">
        <v>18</v>
      </c>
      <c r="O13" s="512" t="s">
        <v>18</v>
      </c>
      <c r="P13" s="512"/>
      <c r="Q13" s="264"/>
      <c r="R13" s="263" t="s">
        <v>18</v>
      </c>
      <c r="S13" s="263" t="s">
        <v>18</v>
      </c>
      <c r="T13" s="263" t="s">
        <v>18</v>
      </c>
      <c r="U13" s="263" t="s">
        <v>18</v>
      </c>
      <c r="V13" s="263" t="s">
        <v>18</v>
      </c>
      <c r="W13" s="263" t="s">
        <v>18</v>
      </c>
      <c r="X13" s="263" t="s">
        <v>18</v>
      </c>
      <c r="Y13" s="263" t="s">
        <v>18</v>
      </c>
      <c r="Z13" s="348" t="s">
        <v>18</v>
      </c>
      <c r="AA13" s="407"/>
      <c r="AB13" s="407"/>
      <c r="AC13" s="258"/>
      <c r="AD13" s="258"/>
      <c r="AE13" s="258"/>
      <c r="AF13" s="258"/>
      <c r="AG13" s="526"/>
      <c r="AH13" s="526"/>
      <c r="AI13" s="526"/>
      <c r="AJ13" s="526"/>
      <c r="AK13" s="526"/>
      <c r="AL13" s="526"/>
      <c r="AM13" s="256"/>
      <c r="AN13" s="249"/>
      <c r="AO13" s="223"/>
      <c r="AP13" s="265"/>
      <c r="AQ13" s="465"/>
    </row>
    <row r="14" spans="1:43" ht="18.75" customHeight="1">
      <c r="B14" s="208">
        <v>3</v>
      </c>
      <c r="C14" s="243" t="s">
        <v>94</v>
      </c>
      <c r="D14" s="223" t="s">
        <v>49</v>
      </c>
      <c r="E14" s="244"/>
      <c r="F14" s="266" t="s">
        <v>90</v>
      </c>
      <c r="G14" s="267">
        <v>66.900000000000006</v>
      </c>
      <c r="H14" s="267">
        <v>67.400000000000006</v>
      </c>
      <c r="I14" s="267">
        <v>68.8</v>
      </c>
      <c r="J14" s="267">
        <v>72.8</v>
      </c>
      <c r="K14" s="267">
        <v>73.599999999999994</v>
      </c>
      <c r="L14" s="267">
        <v>72.683000000000007</v>
      </c>
      <c r="M14" s="267">
        <v>74.766999999999996</v>
      </c>
      <c r="N14" s="267">
        <v>73.855000000000004</v>
      </c>
      <c r="O14" s="523"/>
      <c r="P14" s="523"/>
      <c r="Q14" s="264"/>
      <c r="R14" s="267">
        <v>66.900000000000006</v>
      </c>
      <c r="S14" s="267">
        <v>67.400000000000006</v>
      </c>
      <c r="T14" s="267">
        <v>68.8</v>
      </c>
      <c r="U14" s="267">
        <v>72.8</v>
      </c>
      <c r="V14" s="267">
        <v>73.599999999999994</v>
      </c>
      <c r="W14" s="267">
        <v>72.683000000000007</v>
      </c>
      <c r="X14" s="267">
        <v>74.766999999999996</v>
      </c>
      <c r="Y14" s="267">
        <v>73.855000000000004</v>
      </c>
      <c r="Z14" s="412"/>
      <c r="AA14" s="449"/>
      <c r="AB14" s="408"/>
      <c r="AC14" s="258">
        <f>G14-R14</f>
        <v>0</v>
      </c>
      <c r="AD14" s="258">
        <f t="shared" ref="AD14:AD18" si="7">H14-S14</f>
        <v>0</v>
      </c>
      <c r="AE14" s="258">
        <f t="shared" ref="AE14:AE18" si="8">I14-T14</f>
        <v>0</v>
      </c>
      <c r="AF14" s="258">
        <f t="shared" ref="AF14:AF18" si="9">J14-U14</f>
        <v>0</v>
      </c>
      <c r="AG14" s="526">
        <f t="shared" ref="AG14:AG18" si="10">K14-V14</f>
        <v>0</v>
      </c>
      <c r="AH14" s="526">
        <f t="shared" ref="AH14:AH18" si="11">L14-W14</f>
        <v>0</v>
      </c>
      <c r="AI14" s="526">
        <f t="shared" ref="AI14:AI17" si="12">M14-X14</f>
        <v>0</v>
      </c>
      <c r="AJ14" s="526">
        <f t="shared" ref="AJ14:AL18" si="13">N14-Y14</f>
        <v>0</v>
      </c>
      <c r="AK14" s="526">
        <f t="shared" si="13"/>
        <v>0</v>
      </c>
      <c r="AL14" s="526"/>
      <c r="AM14" s="256"/>
      <c r="AN14" s="249"/>
      <c r="AP14" s="265" t="s">
        <v>198</v>
      </c>
      <c r="AQ14" s="465"/>
    </row>
    <row r="15" spans="1:43" ht="31.5" customHeight="1">
      <c r="B15" s="208">
        <v>4</v>
      </c>
      <c r="C15" s="243" t="s">
        <v>63</v>
      </c>
      <c r="D15" s="223" t="s">
        <v>50</v>
      </c>
      <c r="E15" s="244"/>
      <c r="F15" s="266" t="s">
        <v>90</v>
      </c>
      <c r="G15" s="268">
        <v>94.2</v>
      </c>
      <c r="H15" s="268">
        <v>87.5</v>
      </c>
      <c r="I15" s="268">
        <v>79.3</v>
      </c>
      <c r="J15" s="268">
        <v>58.7</v>
      </c>
      <c r="K15" s="268">
        <v>3.3000000000000002E-2</v>
      </c>
      <c r="L15" s="268">
        <v>3.3000000000000002E-2</v>
      </c>
      <c r="M15" s="268">
        <v>0</v>
      </c>
      <c r="N15" s="268">
        <v>0</v>
      </c>
      <c r="O15" s="524"/>
      <c r="P15" s="524"/>
      <c r="Q15" s="264"/>
      <c r="R15" s="268">
        <v>94.2</v>
      </c>
      <c r="S15" s="268">
        <v>87.5</v>
      </c>
      <c r="T15" s="268">
        <v>79.3</v>
      </c>
      <c r="U15" s="268">
        <v>58.7</v>
      </c>
      <c r="V15" s="268">
        <v>3.3000000000000002E-2</v>
      </c>
      <c r="W15" s="268">
        <v>3.3000000000000002E-2</v>
      </c>
      <c r="X15" s="268">
        <v>0</v>
      </c>
      <c r="Y15" s="268">
        <v>0</v>
      </c>
      <c r="Z15" s="413"/>
      <c r="AA15" s="450"/>
      <c r="AB15" s="409"/>
      <c r="AC15" s="258">
        <f>G15-R15</f>
        <v>0</v>
      </c>
      <c r="AD15" s="258">
        <f t="shared" si="7"/>
        <v>0</v>
      </c>
      <c r="AE15" s="258">
        <f t="shared" si="8"/>
        <v>0</v>
      </c>
      <c r="AF15" s="258">
        <f t="shared" si="9"/>
        <v>0</v>
      </c>
      <c r="AG15" s="526">
        <f t="shared" si="10"/>
        <v>0</v>
      </c>
      <c r="AH15" s="526">
        <f t="shared" si="11"/>
        <v>0</v>
      </c>
      <c r="AI15" s="526">
        <f t="shared" si="12"/>
        <v>0</v>
      </c>
      <c r="AJ15" s="526">
        <f t="shared" si="13"/>
        <v>0</v>
      </c>
      <c r="AK15" s="526">
        <f t="shared" si="13"/>
        <v>0</v>
      </c>
      <c r="AL15" s="526"/>
      <c r="AM15" s="256"/>
      <c r="AN15" s="249"/>
      <c r="AP15" s="259" t="s">
        <v>194</v>
      </c>
      <c r="AQ15" s="465"/>
    </row>
    <row r="16" spans="1:43" ht="48.75" customHeight="1">
      <c r="B16" s="208">
        <v>5</v>
      </c>
      <c r="C16" s="269" t="s">
        <v>215</v>
      </c>
      <c r="D16" s="223" t="s">
        <v>51</v>
      </c>
      <c r="E16" s="244"/>
      <c r="F16" s="266" t="s">
        <v>90</v>
      </c>
      <c r="G16" s="268">
        <v>0</v>
      </c>
      <c r="H16" s="268">
        <v>-0.7</v>
      </c>
      <c r="I16" s="268">
        <v>-13.8</v>
      </c>
      <c r="J16" s="268">
        <v>1</v>
      </c>
      <c r="K16" s="281">
        <v>3</v>
      </c>
      <c r="L16" s="268">
        <v>-7.0000000000000007E-2</v>
      </c>
      <c r="M16" s="268">
        <v>28.8</v>
      </c>
      <c r="N16" s="268">
        <v>5.324892316321268</v>
      </c>
      <c r="O16" s="524"/>
      <c r="P16" s="524"/>
      <c r="Q16" s="264"/>
      <c r="R16" s="268">
        <v>0</v>
      </c>
      <c r="S16" s="268">
        <v>-0.7</v>
      </c>
      <c r="T16" s="268">
        <v>-13.8</v>
      </c>
      <c r="U16" s="268">
        <v>1</v>
      </c>
      <c r="V16" s="281">
        <v>3</v>
      </c>
      <c r="W16" s="268">
        <v>-7.0000000000000007E-2</v>
      </c>
      <c r="X16" s="268">
        <v>28.75184452629523</v>
      </c>
      <c r="Y16" s="268">
        <v>10.182801631993911</v>
      </c>
      <c r="Z16" s="413"/>
      <c r="AA16" s="450"/>
      <c r="AB16" s="409"/>
      <c r="AC16" s="258">
        <f>G16-R16</f>
        <v>0</v>
      </c>
      <c r="AD16" s="258">
        <f t="shared" si="7"/>
        <v>0</v>
      </c>
      <c r="AE16" s="258">
        <f t="shared" si="8"/>
        <v>0</v>
      </c>
      <c r="AF16" s="258">
        <f t="shared" si="9"/>
        <v>0</v>
      </c>
      <c r="AG16" s="526">
        <f t="shared" si="10"/>
        <v>0</v>
      </c>
      <c r="AH16" s="526">
        <f t="shared" si="11"/>
        <v>0</v>
      </c>
      <c r="AI16" s="527">
        <f t="shared" si="12"/>
        <v>4.8155473704770912E-2</v>
      </c>
      <c r="AJ16" s="526">
        <f t="shared" si="13"/>
        <v>-4.8579093156726429</v>
      </c>
      <c r="AK16" s="526">
        <f t="shared" si="13"/>
        <v>0</v>
      </c>
      <c r="AL16" s="526"/>
      <c r="AM16" s="256"/>
      <c r="AN16" s="278" t="s">
        <v>260</v>
      </c>
      <c r="AO16" s="249"/>
      <c r="AP16" s="259" t="s">
        <v>229</v>
      </c>
      <c r="AQ16" s="465"/>
    </row>
    <row r="17" spans="2:43" ht="47.25" customHeight="1">
      <c r="B17" s="208">
        <v>6</v>
      </c>
      <c r="C17" s="243" t="s">
        <v>83</v>
      </c>
      <c r="D17" s="223" t="s">
        <v>52</v>
      </c>
      <c r="E17" s="244" t="s">
        <v>25</v>
      </c>
      <c r="F17" s="266" t="s">
        <v>90</v>
      </c>
      <c r="G17" s="268">
        <v>0</v>
      </c>
      <c r="H17" s="268">
        <v>-0.1</v>
      </c>
      <c r="I17" s="268">
        <v>0.8</v>
      </c>
      <c r="J17" s="268">
        <v>-2.6</v>
      </c>
      <c r="K17" s="268">
        <v>-3.3280266621996759</v>
      </c>
      <c r="L17" s="268">
        <v>-0.62684436295055812</v>
      </c>
      <c r="M17" s="268">
        <v>0.2167427211363272</v>
      </c>
      <c r="N17" s="268">
        <v>-6.6561155909415581E-2</v>
      </c>
      <c r="O17" s="524"/>
      <c r="P17" s="524"/>
      <c r="Q17" s="264"/>
      <c r="R17" s="268">
        <v>0</v>
      </c>
      <c r="S17" s="268">
        <v>-0.1</v>
      </c>
      <c r="T17" s="268">
        <v>0.8</v>
      </c>
      <c r="U17" s="268">
        <v>-2.6</v>
      </c>
      <c r="V17" s="268">
        <v>-3.3280266621996759</v>
      </c>
      <c r="W17" s="268">
        <v>-0.62684436295055812</v>
      </c>
      <c r="X17" s="268">
        <v>0.2167427211363272</v>
      </c>
      <c r="Y17" s="268">
        <v>6.6481962307956929E-2</v>
      </c>
      <c r="Z17" s="454"/>
      <c r="AA17" s="455"/>
      <c r="AB17" s="409"/>
      <c r="AC17" s="258">
        <f>G17-R17</f>
        <v>0</v>
      </c>
      <c r="AD17" s="258">
        <f t="shared" si="7"/>
        <v>0</v>
      </c>
      <c r="AE17" s="258">
        <f t="shared" si="8"/>
        <v>0</v>
      </c>
      <c r="AF17" s="258">
        <f t="shared" si="9"/>
        <v>0</v>
      </c>
      <c r="AG17" s="526">
        <f t="shared" si="10"/>
        <v>0</v>
      </c>
      <c r="AH17" s="526">
        <f t="shared" si="11"/>
        <v>0</v>
      </c>
      <c r="AI17" s="526">
        <f t="shared" si="12"/>
        <v>0</v>
      </c>
      <c r="AJ17" s="526">
        <f t="shared" si="13"/>
        <v>-0.13304311821737252</v>
      </c>
      <c r="AK17" s="526">
        <f t="shared" si="13"/>
        <v>0</v>
      </c>
      <c r="AL17" s="526"/>
      <c r="AM17" s="256"/>
      <c r="AN17" s="249"/>
      <c r="AP17" s="259" t="s">
        <v>226</v>
      </c>
      <c r="AQ17" s="465"/>
    </row>
    <row r="18" spans="2:43" s="209" customFormat="1">
      <c r="B18" s="208"/>
      <c r="C18" s="270"/>
      <c r="D18" s="213" t="s">
        <v>26</v>
      </c>
      <c r="E18" s="271"/>
      <c r="F18" s="245" t="s">
        <v>44</v>
      </c>
      <c r="G18" s="272">
        <f>SUM(G14:G17)*G11</f>
        <v>187.3619049404173</v>
      </c>
      <c r="H18" s="272">
        <f t="shared" ref="H18:K18" si="14">SUM(H14:H17)*H11</f>
        <v>185.69050000000004</v>
      </c>
      <c r="I18" s="272">
        <f t="shared" si="14"/>
        <v>165.76770000000002</v>
      </c>
      <c r="J18" s="272">
        <f t="shared" si="14"/>
        <v>160.16670000000002</v>
      </c>
      <c r="K18" s="272">
        <f t="shared" si="14"/>
        <v>93.170621112344193</v>
      </c>
      <c r="L18" s="272">
        <f>SUM(L14:L17)*L11</f>
        <v>94.63317050708298</v>
      </c>
      <c r="M18" s="272">
        <v>140.93832261530312</v>
      </c>
      <c r="N18" s="272">
        <v>109.57196365717043</v>
      </c>
      <c r="O18" s="510">
        <v>112.85912256688555</v>
      </c>
      <c r="P18" s="510">
        <v>116.24489624389211</v>
      </c>
      <c r="Q18" s="247"/>
      <c r="R18" s="272">
        <v>187.3619049404173</v>
      </c>
      <c r="S18" s="272">
        <v>185.69050000000004</v>
      </c>
      <c r="T18" s="272">
        <v>165.76770000000002</v>
      </c>
      <c r="U18" s="272">
        <v>160.16670000000002</v>
      </c>
      <c r="V18" s="272">
        <v>93.170621112344193</v>
      </c>
      <c r="W18" s="272">
        <v>94.63317050708298</v>
      </c>
      <c r="X18" s="272">
        <v>140.87292748201205</v>
      </c>
      <c r="Y18" s="272">
        <v>117.66189274842833</v>
      </c>
      <c r="Z18" s="521">
        <v>121.19174953088118</v>
      </c>
      <c r="AA18" s="522">
        <v>124.82750201680761</v>
      </c>
      <c r="AB18" s="410"/>
      <c r="AC18" s="273">
        <f>G18-R18</f>
        <v>0</v>
      </c>
      <c r="AD18" s="274">
        <f t="shared" si="7"/>
        <v>0</v>
      </c>
      <c r="AE18" s="274">
        <f t="shared" si="8"/>
        <v>0</v>
      </c>
      <c r="AF18" s="274">
        <f t="shared" si="9"/>
        <v>0</v>
      </c>
      <c r="AG18" s="528">
        <f t="shared" si="10"/>
        <v>0</v>
      </c>
      <c r="AH18" s="528">
        <f t="shared" si="11"/>
        <v>0</v>
      </c>
      <c r="AI18" s="528">
        <f>M18-X18</f>
        <v>6.539513329107649E-2</v>
      </c>
      <c r="AJ18" s="528">
        <f t="shared" si="13"/>
        <v>-8.0899290912579005</v>
      </c>
      <c r="AK18" s="528">
        <f t="shared" si="13"/>
        <v>-8.3326269639956365</v>
      </c>
      <c r="AL18" s="528">
        <f t="shared" si="13"/>
        <v>-8.5826057729154996</v>
      </c>
      <c r="AM18" s="467"/>
      <c r="AN18" s="278" t="s">
        <v>261</v>
      </c>
      <c r="AP18" s="276"/>
      <c r="AQ18" s="317"/>
    </row>
    <row r="19" spans="2:43">
      <c r="C19" s="260" t="s">
        <v>100</v>
      </c>
      <c r="D19" s="261"/>
      <c r="E19" s="254"/>
      <c r="F19" s="255"/>
      <c r="G19" s="277"/>
      <c r="H19" s="277"/>
      <c r="I19" s="277"/>
      <c r="J19" s="277"/>
      <c r="K19" s="277"/>
      <c r="L19" s="277"/>
      <c r="M19" s="277"/>
      <c r="N19" s="277"/>
      <c r="O19" s="513"/>
      <c r="P19" s="513"/>
      <c r="Q19" s="247"/>
      <c r="R19" s="277"/>
      <c r="S19" s="277"/>
      <c r="T19" s="277"/>
      <c r="U19" s="277"/>
      <c r="V19" s="277"/>
      <c r="W19" s="277"/>
      <c r="X19" s="277"/>
      <c r="Y19" s="277"/>
      <c r="Z19" s="513"/>
      <c r="AA19" s="411"/>
      <c r="AB19" s="411"/>
      <c r="AC19" s="258"/>
      <c r="AD19" s="258"/>
      <c r="AE19" s="258"/>
      <c r="AF19" s="258"/>
      <c r="AG19" s="526"/>
      <c r="AH19" s="526"/>
      <c r="AI19" s="526"/>
      <c r="AJ19" s="526"/>
      <c r="AK19" s="526">
        <f t="shared" ref="AK19:AK23" si="15">O19-Z19</f>
        <v>0</v>
      </c>
      <c r="AL19" s="526">
        <f t="shared" ref="AL19:AL38" si="16">P19-AA19</f>
        <v>0</v>
      </c>
      <c r="AM19" s="256"/>
      <c r="AN19" s="249"/>
      <c r="AP19" s="265"/>
      <c r="AQ19" s="465"/>
    </row>
    <row r="20" spans="2:43">
      <c r="B20" s="208">
        <v>7</v>
      </c>
      <c r="C20" s="243" t="s">
        <v>64</v>
      </c>
      <c r="D20" s="223" t="s">
        <v>53</v>
      </c>
      <c r="E20" s="244"/>
      <c r="F20" s="245" t="s">
        <v>90</v>
      </c>
      <c r="G20" s="267">
        <v>26</v>
      </c>
      <c r="H20" s="267">
        <v>26</v>
      </c>
      <c r="I20" s="267">
        <v>26</v>
      </c>
      <c r="J20" s="267">
        <v>26</v>
      </c>
      <c r="K20" s="267">
        <v>26</v>
      </c>
      <c r="L20" s="267">
        <v>26</v>
      </c>
      <c r="M20" s="267">
        <v>26</v>
      </c>
      <c r="N20" s="267">
        <v>26</v>
      </c>
      <c r="O20" s="412"/>
      <c r="P20" s="412"/>
      <c r="Q20" s="247"/>
      <c r="R20" s="267">
        <v>26</v>
      </c>
      <c r="S20" s="267">
        <v>26</v>
      </c>
      <c r="T20" s="267">
        <v>26</v>
      </c>
      <c r="U20" s="267">
        <v>26</v>
      </c>
      <c r="V20" s="267">
        <v>26</v>
      </c>
      <c r="W20" s="267">
        <v>26</v>
      </c>
      <c r="X20" s="267">
        <v>26</v>
      </c>
      <c r="Y20" s="267">
        <v>26</v>
      </c>
      <c r="Z20" s="412"/>
      <c r="AA20" s="449"/>
      <c r="AB20" s="408"/>
      <c r="AC20" s="258">
        <f>G20-R20</f>
        <v>0</v>
      </c>
      <c r="AD20" s="258">
        <f t="shared" ref="AD20:AD23" si="17">H20-S20</f>
        <v>0</v>
      </c>
      <c r="AE20" s="258">
        <f t="shared" ref="AE20:AE23" si="18">I20-T20</f>
        <v>0</v>
      </c>
      <c r="AF20" s="258">
        <f t="shared" ref="AF20:AF23" si="19">J20-U20</f>
        <v>0</v>
      </c>
      <c r="AG20" s="526">
        <f t="shared" ref="AG20:AG23" si="20">K20-V20</f>
        <v>0</v>
      </c>
      <c r="AH20" s="526">
        <f t="shared" ref="AH20:AH23" si="21">L20-W20</f>
        <v>0</v>
      </c>
      <c r="AI20" s="526">
        <f t="shared" ref="AI20:AI23" si="22">M20-X20</f>
        <v>0</v>
      </c>
      <c r="AJ20" s="526">
        <f t="shared" ref="AJ20:AJ23" si="23">N20-Y20</f>
        <v>0</v>
      </c>
      <c r="AK20" s="526">
        <f t="shared" si="15"/>
        <v>0</v>
      </c>
      <c r="AL20" s="526">
        <f t="shared" si="16"/>
        <v>0</v>
      </c>
      <c r="AM20" s="256"/>
      <c r="AN20" s="249"/>
      <c r="AP20" s="265" t="s">
        <v>193</v>
      </c>
      <c r="AQ20" s="465"/>
    </row>
    <row r="21" spans="2:43">
      <c r="B21" s="208">
        <v>8</v>
      </c>
      <c r="C21" s="243" t="s">
        <v>95</v>
      </c>
      <c r="D21" s="223" t="s">
        <v>54</v>
      </c>
      <c r="E21" s="244"/>
      <c r="F21" s="245" t="s">
        <v>90</v>
      </c>
      <c r="G21" s="268">
        <v>0</v>
      </c>
      <c r="H21" s="268">
        <v>0</v>
      </c>
      <c r="I21" s="268">
        <v>11.8</v>
      </c>
      <c r="J21" s="268">
        <v>11.5</v>
      </c>
      <c r="K21" s="281">
        <v>11.355067794268784</v>
      </c>
      <c r="L21" s="268">
        <v>11.721980604040226</v>
      </c>
      <c r="M21" s="268">
        <v>12.041505946765737</v>
      </c>
      <c r="N21" s="268">
        <v>11.250157249585321</v>
      </c>
      <c r="O21" s="413"/>
      <c r="P21" s="413"/>
      <c r="Q21" s="247"/>
      <c r="R21" s="268">
        <v>0</v>
      </c>
      <c r="S21" s="268">
        <v>0</v>
      </c>
      <c r="T21" s="268">
        <v>11.8</v>
      </c>
      <c r="U21" s="268">
        <v>11.5</v>
      </c>
      <c r="V21" s="281">
        <v>11.355067794268784</v>
      </c>
      <c r="W21" s="268">
        <v>11.721980604040226</v>
      </c>
      <c r="X21" s="268">
        <v>12.041505946765737</v>
      </c>
      <c r="Y21" s="268">
        <v>11.160306392757603</v>
      </c>
      <c r="Z21" s="413"/>
      <c r="AA21" s="450"/>
      <c r="AB21" s="409"/>
      <c r="AC21" s="258">
        <f>G21-R21</f>
        <v>0</v>
      </c>
      <c r="AD21" s="258">
        <f t="shared" si="17"/>
        <v>0</v>
      </c>
      <c r="AE21" s="258">
        <f t="shared" si="18"/>
        <v>0</v>
      </c>
      <c r="AF21" s="258">
        <f t="shared" si="19"/>
        <v>0</v>
      </c>
      <c r="AG21" s="526">
        <f t="shared" si="20"/>
        <v>0</v>
      </c>
      <c r="AH21" s="526">
        <f t="shared" si="21"/>
        <v>0</v>
      </c>
      <c r="AI21" s="526">
        <f t="shared" si="22"/>
        <v>0</v>
      </c>
      <c r="AJ21" s="526">
        <f t="shared" si="23"/>
        <v>8.9850856827718317E-2</v>
      </c>
      <c r="AK21" s="526">
        <f t="shared" si="15"/>
        <v>0</v>
      </c>
      <c r="AL21" s="526">
        <f t="shared" si="16"/>
        <v>0</v>
      </c>
      <c r="AM21" s="256"/>
      <c r="AN21" s="278"/>
      <c r="AP21" s="326"/>
      <c r="AQ21" s="465"/>
    </row>
    <row r="22" spans="2:43" ht="33.75" customHeight="1">
      <c r="B22" s="208">
        <v>9</v>
      </c>
      <c r="C22" s="243" t="s">
        <v>96</v>
      </c>
      <c r="D22" s="223" t="s">
        <v>55</v>
      </c>
      <c r="E22" s="244"/>
      <c r="F22" s="245" t="s">
        <v>90</v>
      </c>
      <c r="G22" s="268">
        <v>0</v>
      </c>
      <c r="H22" s="268">
        <v>0</v>
      </c>
      <c r="I22" s="268">
        <v>-28.1</v>
      </c>
      <c r="J22" s="268">
        <v>-28.1</v>
      </c>
      <c r="K22" s="281">
        <v>-28.170624015625002</v>
      </c>
      <c r="L22" s="268">
        <v>-27.634617139561588</v>
      </c>
      <c r="M22" s="268">
        <v>-27.674928377425957</v>
      </c>
      <c r="N22" s="268">
        <v>-27.927558140624999</v>
      </c>
      <c r="O22" s="413"/>
      <c r="P22" s="413"/>
      <c r="Q22" s="247"/>
      <c r="R22" s="268">
        <v>0</v>
      </c>
      <c r="S22" s="268">
        <v>0</v>
      </c>
      <c r="T22" s="268">
        <v>-28.1</v>
      </c>
      <c r="U22" s="268">
        <v>-28.1</v>
      </c>
      <c r="V22" s="281">
        <v>-28.170624015625002</v>
      </c>
      <c r="W22" s="268">
        <v>-27.634617139561588</v>
      </c>
      <c r="X22" s="268">
        <v>-27.674928377425957</v>
      </c>
      <c r="Y22" s="268">
        <v>-27.927558140624999</v>
      </c>
      <c r="Z22" s="454"/>
      <c r="AA22" s="455"/>
      <c r="AB22" s="409"/>
      <c r="AC22" s="258">
        <f>G22-R22</f>
        <v>0</v>
      </c>
      <c r="AD22" s="258">
        <f t="shared" si="17"/>
        <v>0</v>
      </c>
      <c r="AE22" s="258">
        <f t="shared" si="18"/>
        <v>0</v>
      </c>
      <c r="AF22" s="258">
        <f t="shared" si="19"/>
        <v>0</v>
      </c>
      <c r="AG22" s="527">
        <f t="shared" si="20"/>
        <v>0</v>
      </c>
      <c r="AH22" s="526">
        <f t="shared" si="21"/>
        <v>0</v>
      </c>
      <c r="AI22" s="526">
        <f t="shared" si="22"/>
        <v>0</v>
      </c>
      <c r="AJ22" s="526">
        <f t="shared" si="23"/>
        <v>0</v>
      </c>
      <c r="AK22" s="526">
        <f t="shared" si="15"/>
        <v>0</v>
      </c>
      <c r="AL22" s="526">
        <f t="shared" si="16"/>
        <v>0</v>
      </c>
      <c r="AM22" s="256"/>
      <c r="AN22" s="278"/>
      <c r="AP22" s="326"/>
      <c r="AQ22" s="465"/>
    </row>
    <row r="23" spans="2:43" s="209" customFormat="1">
      <c r="B23" s="208"/>
      <c r="C23" s="270"/>
      <c r="D23" s="213" t="s">
        <v>56</v>
      </c>
      <c r="E23" s="271"/>
      <c r="F23" s="245" t="s">
        <v>44</v>
      </c>
      <c r="G23" s="272">
        <f t="shared" ref="G23:L23" si="24">SUM(G20:G22)*G11</f>
        <v>30.238420412481993</v>
      </c>
      <c r="H23" s="272">
        <f t="shared" si="24"/>
        <v>31.330000000000002</v>
      </c>
      <c r="I23" s="272">
        <f t="shared" si="24"/>
        <v>11.901899999999996</v>
      </c>
      <c r="J23" s="272">
        <f t="shared" si="24"/>
        <v>11.590199999999999</v>
      </c>
      <c r="K23" s="272">
        <f t="shared" si="24"/>
        <v>11.673428042656246</v>
      </c>
      <c r="L23" s="272">
        <f t="shared" si="24"/>
        <v>13.254795592324932</v>
      </c>
      <c r="M23" s="272">
        <v>14.077812339163424</v>
      </c>
      <c r="N23" s="272">
        <v>12.911799765910047</v>
      </c>
      <c r="O23" s="514">
        <v>13.299153758887348</v>
      </c>
      <c r="P23" s="514">
        <v>13.698128371653969</v>
      </c>
      <c r="Q23" s="247"/>
      <c r="R23" s="272">
        <v>30.238420412481993</v>
      </c>
      <c r="S23" s="272">
        <v>31.330000000000002</v>
      </c>
      <c r="T23" s="272">
        <v>11.901899999999996</v>
      </c>
      <c r="U23" s="272">
        <v>11.590199999999999</v>
      </c>
      <c r="V23" s="272">
        <v>11.673428042656246</v>
      </c>
      <c r="W23" s="272">
        <v>13.254795592324932</v>
      </c>
      <c r="X23" s="272">
        <v>14.077812339163424</v>
      </c>
      <c r="Y23" s="272">
        <v>12.916614804733515</v>
      </c>
      <c r="Z23" s="521">
        <v>13.30411324887552</v>
      </c>
      <c r="AA23" s="522">
        <v>13.703236646341786</v>
      </c>
      <c r="AB23" s="410"/>
      <c r="AC23" s="258">
        <f>G23-R23</f>
        <v>0</v>
      </c>
      <c r="AD23" s="258">
        <f t="shared" si="17"/>
        <v>0</v>
      </c>
      <c r="AE23" s="258">
        <f t="shared" si="18"/>
        <v>0</v>
      </c>
      <c r="AF23" s="258">
        <f t="shared" si="19"/>
        <v>0</v>
      </c>
      <c r="AG23" s="529">
        <f t="shared" si="20"/>
        <v>0</v>
      </c>
      <c r="AH23" s="528">
        <f t="shared" si="21"/>
        <v>0</v>
      </c>
      <c r="AI23" s="528">
        <f t="shared" si="22"/>
        <v>0</v>
      </c>
      <c r="AJ23" s="528">
        <f t="shared" si="23"/>
        <v>-4.8150388234677877E-3</v>
      </c>
      <c r="AK23" s="528">
        <f t="shared" si="15"/>
        <v>-4.9594899881721943E-3</v>
      </c>
      <c r="AL23" s="528">
        <f t="shared" si="16"/>
        <v>-5.1082746878172713E-3</v>
      </c>
      <c r="AM23" s="467"/>
      <c r="AN23" s="278"/>
      <c r="AP23" s="276"/>
      <c r="AQ23" s="317"/>
    </row>
    <row r="24" spans="2:43">
      <c r="C24" s="279" t="s">
        <v>99</v>
      </c>
      <c r="D24" s="280"/>
      <c r="E24" s="254"/>
      <c r="F24" s="255"/>
      <c r="G24" s="277"/>
      <c r="H24" s="277"/>
      <c r="I24" s="277"/>
      <c r="J24" s="277"/>
      <c r="K24" s="277"/>
      <c r="L24" s="277"/>
      <c r="M24" s="277"/>
      <c r="N24" s="277"/>
      <c r="O24" s="513"/>
      <c r="P24" s="513"/>
      <c r="Q24" s="247"/>
      <c r="R24" s="277"/>
      <c r="S24" s="277"/>
      <c r="T24" s="277"/>
      <c r="U24" s="277"/>
      <c r="V24" s="277"/>
      <c r="W24" s="277"/>
      <c r="X24" s="277"/>
      <c r="Y24" s="277"/>
      <c r="Z24" s="513"/>
      <c r="AA24" s="411"/>
      <c r="AB24" s="411"/>
      <c r="AC24" s="258"/>
      <c r="AD24" s="258"/>
      <c r="AE24" s="258"/>
      <c r="AF24" s="258"/>
      <c r="AG24" s="526"/>
      <c r="AH24" s="526"/>
      <c r="AI24" s="526"/>
      <c r="AJ24" s="526"/>
      <c r="AK24" s="526"/>
      <c r="AL24" s="526">
        <f t="shared" si="16"/>
        <v>0</v>
      </c>
      <c r="AM24" s="256"/>
      <c r="AN24" s="249"/>
      <c r="AP24" s="265"/>
      <c r="AQ24" s="465"/>
    </row>
    <row r="25" spans="2:43">
      <c r="B25" s="208">
        <v>10</v>
      </c>
      <c r="C25" s="243" t="s">
        <v>65</v>
      </c>
      <c r="D25" s="223" t="s">
        <v>57</v>
      </c>
      <c r="E25" s="244"/>
      <c r="F25" s="245" t="s">
        <v>90</v>
      </c>
      <c r="G25" s="267">
        <v>7.2</v>
      </c>
      <c r="H25" s="267">
        <v>7.2</v>
      </c>
      <c r="I25" s="267">
        <v>7.2</v>
      </c>
      <c r="J25" s="267">
        <v>7.2</v>
      </c>
      <c r="K25" s="267">
        <v>7.2</v>
      </c>
      <c r="L25" s="267">
        <v>3.6</v>
      </c>
      <c r="M25" s="267">
        <v>0</v>
      </c>
      <c r="N25" s="267">
        <v>0</v>
      </c>
      <c r="O25" s="412"/>
      <c r="P25" s="412"/>
      <c r="Q25" s="247"/>
      <c r="R25" s="267">
        <v>7.2</v>
      </c>
      <c r="S25" s="267">
        <v>7.2</v>
      </c>
      <c r="T25" s="267">
        <v>7.2</v>
      </c>
      <c r="U25" s="267">
        <v>7.2</v>
      </c>
      <c r="V25" s="267">
        <v>7.2</v>
      </c>
      <c r="W25" s="267">
        <v>3.6</v>
      </c>
      <c r="X25" s="267">
        <v>0</v>
      </c>
      <c r="Y25" s="267">
        <v>0</v>
      </c>
      <c r="Z25" s="412"/>
      <c r="AA25" s="449"/>
      <c r="AB25" s="408"/>
      <c r="AC25" s="258">
        <f>G25-R25</f>
        <v>0</v>
      </c>
      <c r="AD25" s="258">
        <f t="shared" ref="AD25:AD28" si="25">H25-S25</f>
        <v>0</v>
      </c>
      <c r="AE25" s="258">
        <f t="shared" ref="AE25:AE28" si="26">I25-T25</f>
        <v>0</v>
      </c>
      <c r="AF25" s="258">
        <f t="shared" ref="AF25:AF28" si="27">J25-U25</f>
        <v>0</v>
      </c>
      <c r="AG25" s="526">
        <f t="shared" ref="AG25:AG28" si="28">K25-V25</f>
        <v>0</v>
      </c>
      <c r="AH25" s="526">
        <f t="shared" ref="AH25:AH28" si="29">L25-W25</f>
        <v>0</v>
      </c>
      <c r="AI25" s="526">
        <f t="shared" ref="AI25:AI28" si="30">M25-X25</f>
        <v>0</v>
      </c>
      <c r="AJ25" s="526">
        <f t="shared" ref="AJ25:AK28" si="31">N25-Y25</f>
        <v>0</v>
      </c>
      <c r="AK25" s="526">
        <f t="shared" si="31"/>
        <v>0</v>
      </c>
      <c r="AL25" s="526">
        <f t="shared" si="16"/>
        <v>0</v>
      </c>
      <c r="AM25" s="256"/>
      <c r="AN25" s="249"/>
      <c r="AP25" s="265" t="s">
        <v>193</v>
      </c>
      <c r="AQ25" s="465"/>
    </row>
    <row r="26" spans="2:43">
      <c r="B26" s="208">
        <v>11</v>
      </c>
      <c r="C26" s="243" t="s">
        <v>97</v>
      </c>
      <c r="D26" s="223" t="s">
        <v>58</v>
      </c>
      <c r="E26" s="244"/>
      <c r="F26" s="245" t="s">
        <v>90</v>
      </c>
      <c r="G26" s="281">
        <v>0</v>
      </c>
      <c r="H26" s="281">
        <v>0</v>
      </c>
      <c r="I26" s="281">
        <v>3.5</v>
      </c>
      <c r="J26" s="281">
        <v>3.5</v>
      </c>
      <c r="K26" s="281">
        <v>3.4749851584763443</v>
      </c>
      <c r="L26" s="281">
        <v>3.4715200242435005</v>
      </c>
      <c r="M26" s="281">
        <v>3.4583109805560937</v>
      </c>
      <c r="N26" s="281">
        <v>1.7248833286183125</v>
      </c>
      <c r="O26" s="413"/>
      <c r="P26" s="413"/>
      <c r="Q26" s="247"/>
      <c r="R26" s="281">
        <v>0</v>
      </c>
      <c r="S26" s="281">
        <v>0</v>
      </c>
      <c r="T26" s="281">
        <v>3.5</v>
      </c>
      <c r="U26" s="281">
        <v>3.5</v>
      </c>
      <c r="V26" s="281">
        <v>3.4749851584763443</v>
      </c>
      <c r="W26" s="281">
        <v>3.4715200242435005</v>
      </c>
      <c r="X26" s="281">
        <v>3.4583109805560937</v>
      </c>
      <c r="Y26" s="281">
        <v>1.7248833286183125</v>
      </c>
      <c r="Z26" s="413"/>
      <c r="AA26" s="450"/>
      <c r="AB26" s="409"/>
      <c r="AC26" s="258">
        <f>G26-R26</f>
        <v>0</v>
      </c>
      <c r="AD26" s="258">
        <f t="shared" si="25"/>
        <v>0</v>
      </c>
      <c r="AE26" s="258">
        <f t="shared" si="26"/>
        <v>0</v>
      </c>
      <c r="AF26" s="258">
        <f t="shared" si="27"/>
        <v>0</v>
      </c>
      <c r="AG26" s="526">
        <f t="shared" si="28"/>
        <v>0</v>
      </c>
      <c r="AH26" s="526">
        <f t="shared" si="29"/>
        <v>0</v>
      </c>
      <c r="AI26" s="526">
        <f t="shared" si="30"/>
        <v>0</v>
      </c>
      <c r="AJ26" s="526">
        <f t="shared" si="31"/>
        <v>0</v>
      </c>
      <c r="AK26" s="526">
        <f t="shared" si="31"/>
        <v>0</v>
      </c>
      <c r="AL26" s="526">
        <f t="shared" si="16"/>
        <v>0</v>
      </c>
      <c r="AM26" s="256"/>
      <c r="AN26" s="278"/>
      <c r="AP26" s="326"/>
      <c r="AQ26" s="465"/>
    </row>
    <row r="27" spans="2:43">
      <c r="B27" s="208">
        <v>12</v>
      </c>
      <c r="C27" s="243" t="s">
        <v>98</v>
      </c>
      <c r="D27" s="223" t="s">
        <v>59</v>
      </c>
      <c r="E27" s="244"/>
      <c r="F27" s="245" t="s">
        <v>90</v>
      </c>
      <c r="G27" s="281">
        <v>0</v>
      </c>
      <c r="H27" s="281">
        <v>0</v>
      </c>
      <c r="I27" s="281">
        <v>-7.8</v>
      </c>
      <c r="J27" s="281">
        <v>-7.8</v>
      </c>
      <c r="K27" s="281">
        <v>-7.8336004474218761</v>
      </c>
      <c r="L27" s="281">
        <v>-7.8257890537500012</v>
      </c>
      <c r="M27" s="281">
        <v>-7.7960121292968747</v>
      </c>
      <c r="N27" s="281">
        <v>-3.8883754026562496</v>
      </c>
      <c r="O27" s="413"/>
      <c r="P27" s="413"/>
      <c r="Q27" s="247"/>
      <c r="R27" s="281">
        <v>0</v>
      </c>
      <c r="S27" s="281">
        <v>0</v>
      </c>
      <c r="T27" s="281">
        <v>-7.8</v>
      </c>
      <c r="U27" s="281">
        <v>-7.8</v>
      </c>
      <c r="V27" s="281">
        <v>-7.8336004474218761</v>
      </c>
      <c r="W27" s="281">
        <v>-7.8257890537500012</v>
      </c>
      <c r="X27" s="281">
        <v>-7.7960121292968747</v>
      </c>
      <c r="Y27" s="281">
        <v>-3.8883754026562496</v>
      </c>
      <c r="Z27" s="454"/>
      <c r="AA27" s="455"/>
      <c r="AB27" s="409"/>
      <c r="AC27" s="258">
        <f>G27-R27</f>
        <v>0</v>
      </c>
      <c r="AD27" s="258">
        <f t="shared" si="25"/>
        <v>0</v>
      </c>
      <c r="AE27" s="258">
        <f t="shared" si="26"/>
        <v>0</v>
      </c>
      <c r="AF27" s="258">
        <f t="shared" si="27"/>
        <v>0</v>
      </c>
      <c r="AG27" s="526">
        <f t="shared" si="28"/>
        <v>0</v>
      </c>
      <c r="AH27" s="526">
        <f t="shared" si="29"/>
        <v>0</v>
      </c>
      <c r="AI27" s="526">
        <f t="shared" si="30"/>
        <v>0</v>
      </c>
      <c r="AJ27" s="526">
        <f t="shared" si="31"/>
        <v>0</v>
      </c>
      <c r="AK27" s="526">
        <f t="shared" si="31"/>
        <v>0</v>
      </c>
      <c r="AL27" s="526">
        <f t="shared" si="16"/>
        <v>0</v>
      </c>
      <c r="AM27" s="256"/>
      <c r="AN27" s="278"/>
      <c r="AP27" s="326"/>
      <c r="AQ27" s="465"/>
    </row>
    <row r="28" spans="2:43" s="209" customFormat="1">
      <c r="B28" s="208"/>
      <c r="C28" s="270"/>
      <c r="D28" s="213" t="s">
        <v>232</v>
      </c>
      <c r="E28" s="271"/>
      <c r="F28" s="245" t="s">
        <v>44</v>
      </c>
      <c r="G28" s="282">
        <f t="shared" ref="G28:L28" si="32">SUM(G25:G27)*G11</f>
        <v>8.3737164219180897</v>
      </c>
      <c r="H28" s="282">
        <f t="shared" si="32"/>
        <v>8.6760000000000002</v>
      </c>
      <c r="I28" s="282">
        <f t="shared" si="32"/>
        <v>3.5582999999999996</v>
      </c>
      <c r="J28" s="282">
        <f t="shared" si="32"/>
        <v>3.5756999999999994</v>
      </c>
      <c r="K28" s="282">
        <f t="shared" si="32"/>
        <v>3.6113999677502289</v>
      </c>
      <c r="L28" s="282">
        <f t="shared" si="32"/>
        <v>-0.99110950477154136</v>
      </c>
      <c r="M28" s="282">
        <v>-5.8905981599899802</v>
      </c>
      <c r="N28" s="282">
        <v>-2.9964365225425431</v>
      </c>
      <c r="O28" s="515">
        <v>-3.0863296182188193</v>
      </c>
      <c r="P28" s="515">
        <v>-3.1789195067653839</v>
      </c>
      <c r="Q28" s="247"/>
      <c r="R28" s="282">
        <v>8.3737164219180897</v>
      </c>
      <c r="S28" s="282">
        <v>8.6760000000000002</v>
      </c>
      <c r="T28" s="282">
        <v>3.5582999999999996</v>
      </c>
      <c r="U28" s="282">
        <v>3.5756999999999994</v>
      </c>
      <c r="V28" s="282">
        <v>3.6113999677502289</v>
      </c>
      <c r="W28" s="282">
        <v>-0.99110950477154136</v>
      </c>
      <c r="X28" s="282">
        <v>-5.8905981599899802</v>
      </c>
      <c r="Y28" s="282">
        <v>-3.0267254115790743</v>
      </c>
      <c r="Z28" s="521">
        <v>-3.1175271739264465</v>
      </c>
      <c r="AA28" s="522">
        <v>-3.2110529891442399</v>
      </c>
      <c r="AB28" s="410"/>
      <c r="AC28" s="258">
        <f>G28-R28</f>
        <v>0</v>
      </c>
      <c r="AD28" s="258">
        <f t="shared" si="25"/>
        <v>0</v>
      </c>
      <c r="AE28" s="258">
        <f t="shared" si="26"/>
        <v>0</v>
      </c>
      <c r="AF28" s="258">
        <f t="shared" si="27"/>
        <v>0</v>
      </c>
      <c r="AG28" s="528">
        <f t="shared" si="28"/>
        <v>0</v>
      </c>
      <c r="AH28" s="528">
        <f t="shared" si="29"/>
        <v>0</v>
      </c>
      <c r="AI28" s="528">
        <f t="shared" si="30"/>
        <v>0</v>
      </c>
      <c r="AJ28" s="528">
        <f t="shared" si="31"/>
        <v>3.0288889036531152E-2</v>
      </c>
      <c r="AK28" s="528">
        <f t="shared" si="31"/>
        <v>3.1197555707627167E-2</v>
      </c>
      <c r="AL28" s="528">
        <f t="shared" si="16"/>
        <v>3.2133482378855938E-2</v>
      </c>
      <c r="AM28" s="467"/>
      <c r="AN28" s="275"/>
      <c r="AP28" s="276"/>
      <c r="AQ28" s="317"/>
    </row>
    <row r="29" spans="2:43" s="209" customFormat="1">
      <c r="B29" s="208"/>
      <c r="C29" s="260" t="s">
        <v>60</v>
      </c>
      <c r="D29" s="261"/>
      <c r="E29" s="283"/>
      <c r="F29" s="284"/>
      <c r="G29" s="277"/>
      <c r="H29" s="277"/>
      <c r="I29" s="277"/>
      <c r="J29" s="277"/>
      <c r="K29" s="277"/>
      <c r="L29" s="277"/>
      <c r="M29" s="277"/>
      <c r="N29" s="277"/>
      <c r="O29" s="513"/>
      <c r="P29" s="513"/>
      <c r="Q29" s="285"/>
      <c r="R29" s="277"/>
      <c r="S29" s="277"/>
      <c r="T29" s="277"/>
      <c r="U29" s="277"/>
      <c r="V29" s="277"/>
      <c r="W29" s="277"/>
      <c r="X29" s="277"/>
      <c r="Y29" s="277"/>
      <c r="Z29" s="513"/>
      <c r="AA29" s="411"/>
      <c r="AB29" s="411"/>
      <c r="AC29" s="258"/>
      <c r="AD29" s="258"/>
      <c r="AE29" s="258"/>
      <c r="AF29" s="258"/>
      <c r="AG29" s="526"/>
      <c r="AH29" s="526"/>
      <c r="AI29" s="526"/>
      <c r="AJ29" s="526"/>
      <c r="AK29" s="526"/>
      <c r="AL29" s="526">
        <f t="shared" si="16"/>
        <v>0</v>
      </c>
      <c r="AM29" s="467"/>
      <c r="AN29" s="275"/>
      <c r="AP29" s="276"/>
      <c r="AQ29" s="317"/>
    </row>
    <row r="30" spans="2:43" s="209" customFormat="1">
      <c r="B30" s="208">
        <v>13</v>
      </c>
      <c r="C30" s="243" t="s">
        <v>102</v>
      </c>
      <c r="D30" s="223" t="s">
        <v>60</v>
      </c>
      <c r="E30" s="244"/>
      <c r="F30" s="286" t="s">
        <v>44</v>
      </c>
      <c r="G30" s="268">
        <v>9.0715959047147798</v>
      </c>
      <c r="H30" s="287"/>
      <c r="I30" s="287"/>
      <c r="J30" s="287"/>
      <c r="K30" s="287"/>
      <c r="L30" s="287"/>
      <c r="M30" s="287"/>
      <c r="N30" s="287"/>
      <c r="O30" s="516"/>
      <c r="P30" s="516"/>
      <c r="Q30" s="288"/>
      <c r="R30" s="268">
        <v>9.0715959047147798</v>
      </c>
      <c r="S30" s="287"/>
      <c r="T30" s="287"/>
      <c r="U30" s="287"/>
      <c r="V30" s="287"/>
      <c r="W30" s="287"/>
      <c r="X30" s="287"/>
      <c r="Y30" s="287"/>
      <c r="Z30" s="454"/>
      <c r="AA30" s="455"/>
      <c r="AB30" s="409"/>
      <c r="AC30" s="258">
        <f t="shared" ref="AC30:AK31" si="33">G30-R30</f>
        <v>0</v>
      </c>
      <c r="AD30" s="258">
        <f t="shared" si="33"/>
        <v>0</v>
      </c>
      <c r="AE30" s="258">
        <f t="shared" si="33"/>
        <v>0</v>
      </c>
      <c r="AF30" s="258">
        <f t="shared" si="33"/>
        <v>0</v>
      </c>
      <c r="AG30" s="526">
        <f t="shared" si="33"/>
        <v>0</v>
      </c>
      <c r="AH30" s="526">
        <f t="shared" si="33"/>
        <v>0</v>
      </c>
      <c r="AI30" s="526">
        <f t="shared" si="33"/>
        <v>0</v>
      </c>
      <c r="AJ30" s="526">
        <f t="shared" si="33"/>
        <v>0</v>
      </c>
      <c r="AK30" s="526">
        <f t="shared" si="33"/>
        <v>0</v>
      </c>
      <c r="AL30" s="526">
        <f t="shared" si="16"/>
        <v>0</v>
      </c>
      <c r="AM30" s="467"/>
      <c r="AN30" s="275"/>
      <c r="AP30" s="265" t="s">
        <v>202</v>
      </c>
      <c r="AQ30" s="317"/>
    </row>
    <row r="31" spans="2:43" s="209" customFormat="1">
      <c r="B31" s="208"/>
      <c r="C31" s="270"/>
      <c r="D31" s="213" t="s">
        <v>60</v>
      </c>
      <c r="E31" s="271"/>
      <c r="F31" s="289"/>
      <c r="G31" s="272">
        <f>G30</f>
        <v>9.0715959047147798</v>
      </c>
      <c r="H31" s="290"/>
      <c r="I31" s="290"/>
      <c r="J31" s="290"/>
      <c r="K31" s="290"/>
      <c r="L31" s="290"/>
      <c r="M31" s="290"/>
      <c r="N31" s="290"/>
      <c r="O31" s="517"/>
      <c r="P31" s="517"/>
      <c r="Q31" s="285"/>
      <c r="R31" s="272">
        <v>9.0715959047147798</v>
      </c>
      <c r="S31" s="290"/>
      <c r="T31" s="290"/>
      <c r="U31" s="290"/>
      <c r="V31" s="290"/>
      <c r="W31" s="290"/>
      <c r="X31" s="290"/>
      <c r="Y31" s="290"/>
      <c r="Z31" s="452"/>
      <c r="AA31" s="453"/>
      <c r="AB31" s="410"/>
      <c r="AC31" s="258">
        <f t="shared" si="33"/>
        <v>0</v>
      </c>
      <c r="AD31" s="258">
        <f t="shared" si="33"/>
        <v>0</v>
      </c>
      <c r="AE31" s="258">
        <f t="shared" si="33"/>
        <v>0</v>
      </c>
      <c r="AF31" s="258">
        <f t="shared" si="33"/>
        <v>0</v>
      </c>
      <c r="AG31" s="530">
        <f t="shared" si="33"/>
        <v>0</v>
      </c>
      <c r="AH31" s="530">
        <f t="shared" si="33"/>
        <v>0</v>
      </c>
      <c r="AI31" s="530">
        <f t="shared" si="33"/>
        <v>0</v>
      </c>
      <c r="AJ31" s="530">
        <f t="shared" si="33"/>
        <v>0</v>
      </c>
      <c r="AK31" s="530">
        <f t="shared" si="33"/>
        <v>0</v>
      </c>
      <c r="AL31" s="530">
        <f t="shared" si="16"/>
        <v>0</v>
      </c>
      <c r="AM31" s="467"/>
      <c r="AN31" s="275"/>
      <c r="AP31" s="276"/>
      <c r="AQ31" s="317"/>
    </row>
    <row r="32" spans="2:43" s="209" customFormat="1">
      <c r="B32" s="208"/>
      <c r="C32" s="291" t="s">
        <v>61</v>
      </c>
      <c r="D32" s="292"/>
      <c r="E32" s="254"/>
      <c r="F32" s="255"/>
      <c r="G32" s="277"/>
      <c r="H32" s="277"/>
      <c r="I32" s="293"/>
      <c r="J32" s="277"/>
      <c r="K32" s="277"/>
      <c r="L32" s="277"/>
      <c r="M32" s="277"/>
      <c r="N32" s="277"/>
      <c r="O32" s="513"/>
      <c r="P32" s="513"/>
      <c r="Q32" s="247"/>
      <c r="R32" s="277"/>
      <c r="S32" s="277"/>
      <c r="T32" s="293"/>
      <c r="U32" s="277"/>
      <c r="V32" s="277"/>
      <c r="W32" s="277"/>
      <c r="X32" s="277"/>
      <c r="Y32" s="277"/>
      <c r="Z32" s="513"/>
      <c r="AA32" s="411"/>
      <c r="AB32" s="411"/>
      <c r="AC32" s="258"/>
      <c r="AD32" s="258"/>
      <c r="AE32" s="258"/>
      <c r="AF32" s="258"/>
      <c r="AG32" s="526"/>
      <c r="AH32" s="526"/>
      <c r="AI32" s="526"/>
      <c r="AJ32" s="526"/>
      <c r="AK32" s="526"/>
      <c r="AL32" s="526">
        <f t="shared" si="16"/>
        <v>0</v>
      </c>
      <c r="AM32" s="467"/>
      <c r="AN32" s="270"/>
      <c r="AO32" s="275"/>
      <c r="AP32" s="276"/>
      <c r="AQ32" s="317"/>
    </row>
    <row r="33" spans="2:43" s="209" customFormat="1" ht="33.75" customHeight="1">
      <c r="B33" s="208">
        <v>14</v>
      </c>
      <c r="C33" s="243" t="s">
        <v>61</v>
      </c>
      <c r="D33" s="223" t="s">
        <v>62</v>
      </c>
      <c r="E33" s="244"/>
      <c r="F33" s="286" t="s">
        <v>44</v>
      </c>
      <c r="G33" s="268">
        <v>124.5</v>
      </c>
      <c r="H33" s="268">
        <v>114.5</v>
      </c>
      <c r="I33" s="268">
        <v>114.7</v>
      </c>
      <c r="J33" s="281">
        <v>103.2</v>
      </c>
      <c r="K33" s="268">
        <v>91.714957472761213</v>
      </c>
      <c r="L33" s="268">
        <v>108.09</v>
      </c>
      <c r="M33" s="268">
        <v>103.91754274979301</v>
      </c>
      <c r="N33" s="268">
        <v>105.2329079878522</v>
      </c>
      <c r="O33" s="413"/>
      <c r="P33" s="413"/>
      <c r="Q33" s="288"/>
      <c r="R33" s="268">
        <v>124.5</v>
      </c>
      <c r="S33" s="268">
        <v>114.5</v>
      </c>
      <c r="T33" s="268">
        <v>114.7</v>
      </c>
      <c r="U33" s="281">
        <v>103.2</v>
      </c>
      <c r="V33" s="268">
        <v>91.714957472761213</v>
      </c>
      <c r="W33" s="268">
        <v>106.462144</v>
      </c>
      <c r="X33" s="268">
        <v>98.132103670000006</v>
      </c>
      <c r="Y33" s="268">
        <v>98.272103670000007</v>
      </c>
      <c r="Z33" s="454"/>
      <c r="AA33" s="455"/>
      <c r="AB33" s="409"/>
      <c r="AC33" s="258">
        <f>G33-R33</f>
        <v>0</v>
      </c>
      <c r="AD33" s="258">
        <f t="shared" ref="AD33:AD34" si="34">H33-S33</f>
        <v>0</v>
      </c>
      <c r="AE33" s="258">
        <f t="shared" ref="AE33:AE34" si="35">I33-T33</f>
        <v>0</v>
      </c>
      <c r="AF33" s="325">
        <f t="shared" ref="AF33:AF34" si="36">J33-U33</f>
        <v>0</v>
      </c>
      <c r="AG33" s="526">
        <f t="shared" ref="AG33:AG34" si="37">K33-V33</f>
        <v>0</v>
      </c>
      <c r="AH33" s="526">
        <f t="shared" ref="AH33:AH34" si="38">L33-W33</f>
        <v>1.6278560000000084</v>
      </c>
      <c r="AI33" s="526">
        <f t="shared" ref="AI33:AI34" si="39">M33-X33</f>
        <v>5.785439079793008</v>
      </c>
      <c r="AJ33" s="526">
        <f>N33-Y33</f>
        <v>6.9608043178521939</v>
      </c>
      <c r="AK33" s="526">
        <f>O33-Z33</f>
        <v>0</v>
      </c>
      <c r="AL33" s="526">
        <f t="shared" si="16"/>
        <v>0</v>
      </c>
      <c r="AM33" s="467"/>
      <c r="AN33" s="278" t="s">
        <v>254</v>
      </c>
      <c r="AO33" s="275"/>
      <c r="AP33" s="327"/>
      <c r="AQ33" s="317"/>
    </row>
    <row r="34" spans="2:43" s="209" customFormat="1">
      <c r="B34" s="208"/>
      <c r="C34" s="270"/>
      <c r="D34" s="213" t="s">
        <v>62</v>
      </c>
      <c r="E34" s="271"/>
      <c r="F34" s="289"/>
      <c r="G34" s="272">
        <v>124.5</v>
      </c>
      <c r="H34" s="272">
        <v>114.5</v>
      </c>
      <c r="I34" s="272">
        <v>114.7</v>
      </c>
      <c r="J34" s="272">
        <v>103.2</v>
      </c>
      <c r="K34" s="272">
        <f>K33</f>
        <v>91.714957472761213</v>
      </c>
      <c r="L34" s="272">
        <f t="shared" ref="L34" si="40">L33</f>
        <v>108.09</v>
      </c>
      <c r="M34" s="272">
        <v>103.91754274979301</v>
      </c>
      <c r="N34" s="272">
        <v>105.2329079878522</v>
      </c>
      <c r="O34" s="514">
        <v>108.38989522748777</v>
      </c>
      <c r="P34" s="514">
        <v>111.64159208431241</v>
      </c>
      <c r="Q34" s="285"/>
      <c r="R34" s="272">
        <v>124.5</v>
      </c>
      <c r="S34" s="272">
        <v>114.5</v>
      </c>
      <c r="T34" s="272">
        <v>114.7</v>
      </c>
      <c r="U34" s="272">
        <v>103.2</v>
      </c>
      <c r="V34" s="272">
        <v>91.714957472761213</v>
      </c>
      <c r="W34" s="272">
        <v>106.462144</v>
      </c>
      <c r="X34" s="272">
        <v>98.132103670000006</v>
      </c>
      <c r="Y34" s="272">
        <v>98.272103670000007</v>
      </c>
      <c r="Z34" s="521">
        <v>101.2202667801</v>
      </c>
      <c r="AA34" s="522">
        <v>104.25687478350301</v>
      </c>
      <c r="AB34" s="410"/>
      <c r="AC34" s="258">
        <f>G34-R34</f>
        <v>0</v>
      </c>
      <c r="AD34" s="258">
        <f t="shared" si="34"/>
        <v>0</v>
      </c>
      <c r="AE34" s="258">
        <f t="shared" si="35"/>
        <v>0</v>
      </c>
      <c r="AF34" s="325">
        <f t="shared" si="36"/>
        <v>0</v>
      </c>
      <c r="AG34" s="530">
        <f t="shared" si="37"/>
        <v>0</v>
      </c>
      <c r="AH34" s="530">
        <f t="shared" si="38"/>
        <v>1.6278560000000084</v>
      </c>
      <c r="AI34" s="530">
        <f t="shared" si="39"/>
        <v>5.785439079793008</v>
      </c>
      <c r="AJ34" s="530">
        <f>N34-Y34</f>
        <v>6.9608043178521939</v>
      </c>
      <c r="AK34" s="530">
        <f>O34-Z34</f>
        <v>7.1696284473877654</v>
      </c>
      <c r="AL34" s="530">
        <f t="shared" si="16"/>
        <v>7.3847173008093989</v>
      </c>
      <c r="AM34" s="467"/>
      <c r="AN34" s="275"/>
      <c r="AP34" s="276"/>
      <c r="AQ34" s="317"/>
    </row>
    <row r="35" spans="2:43" s="209" customFormat="1">
      <c r="B35" s="208"/>
      <c r="C35" s="260" t="s">
        <v>101</v>
      </c>
      <c r="D35" s="261"/>
      <c r="E35" s="283"/>
      <c r="F35" s="284"/>
      <c r="G35" s="277"/>
      <c r="H35" s="277"/>
      <c r="I35" s="277"/>
      <c r="J35" s="335"/>
      <c r="K35" s="277"/>
      <c r="L35" s="277"/>
      <c r="M35" s="277"/>
      <c r="N35" s="277"/>
      <c r="O35" s="513"/>
      <c r="P35" s="513"/>
      <c r="Q35" s="285"/>
      <c r="R35" s="277"/>
      <c r="S35" s="277"/>
      <c r="T35" s="277"/>
      <c r="U35" s="277"/>
      <c r="V35" s="277"/>
      <c r="W35" s="277"/>
      <c r="X35" s="277"/>
      <c r="Y35" s="277"/>
      <c r="Z35" s="415"/>
      <c r="AA35" s="451"/>
      <c r="AB35" s="411"/>
      <c r="AC35" s="258"/>
      <c r="AD35" s="258"/>
      <c r="AE35" s="258"/>
      <c r="AF35" s="325"/>
      <c r="AG35" s="526"/>
      <c r="AH35" s="526"/>
      <c r="AI35" s="526"/>
      <c r="AJ35" s="526"/>
      <c r="AK35" s="526"/>
      <c r="AL35" s="526">
        <f t="shared" si="16"/>
        <v>0</v>
      </c>
      <c r="AM35" s="467"/>
      <c r="AN35" s="275"/>
      <c r="AP35" s="276"/>
      <c r="AQ35" s="317"/>
    </row>
    <row r="36" spans="2:43" s="209" customFormat="1" ht="25.5">
      <c r="B36" s="208">
        <v>15</v>
      </c>
      <c r="C36" s="243" t="s">
        <v>40</v>
      </c>
      <c r="D36" s="223" t="s">
        <v>120</v>
      </c>
      <c r="E36" s="213"/>
      <c r="F36" s="294" t="s">
        <v>119</v>
      </c>
      <c r="G36" s="268">
        <v>0.9</v>
      </c>
      <c r="H36" s="268">
        <v>0</v>
      </c>
      <c r="I36" s="268">
        <v>10.199999999999999</v>
      </c>
      <c r="J36" s="268">
        <v>-4.2</v>
      </c>
      <c r="K36" s="268">
        <v>9.4</v>
      </c>
      <c r="L36" s="268">
        <v>16.637240805346831</v>
      </c>
      <c r="M36" s="268">
        <v>12.326476021219593</v>
      </c>
      <c r="N36" s="268">
        <v>-12.139665844364366</v>
      </c>
      <c r="O36" s="413"/>
      <c r="P36" s="413"/>
      <c r="Q36" s="295"/>
      <c r="R36" s="268">
        <v>0.9</v>
      </c>
      <c r="S36" s="268">
        <v>0</v>
      </c>
      <c r="T36" s="268">
        <v>10.199999999999999</v>
      </c>
      <c r="U36" s="268">
        <v>-4.2</v>
      </c>
      <c r="V36" s="268">
        <v>9.4</v>
      </c>
      <c r="W36" s="268">
        <v>16.637240805346831</v>
      </c>
      <c r="X36" s="268">
        <v>12.107142574821797</v>
      </c>
      <c r="Y36" s="268">
        <v>-14.463549555</v>
      </c>
      <c r="Z36" s="454"/>
      <c r="AA36" s="455"/>
      <c r="AB36" s="411"/>
      <c r="AC36" s="258">
        <f>G36-R36</f>
        <v>0</v>
      </c>
      <c r="AD36" s="258">
        <f t="shared" ref="AD36:AD38" si="41">H36-S36</f>
        <v>0</v>
      </c>
      <c r="AE36" s="258">
        <f t="shared" ref="AE36:AE38" si="42">I36-T36</f>
        <v>0</v>
      </c>
      <c r="AF36" s="258">
        <f t="shared" ref="AF36:AF38" si="43">J36-U36</f>
        <v>0</v>
      </c>
      <c r="AG36" s="526">
        <f t="shared" ref="AG36:AG38" si="44">K36-V36</f>
        <v>0</v>
      </c>
      <c r="AH36" s="526">
        <f t="shared" ref="AH36:AH38" si="45">L36-W36</f>
        <v>0</v>
      </c>
      <c r="AI36" s="527">
        <f t="shared" ref="AI36:AI37" si="46">M36-X36</f>
        <v>0.21933344639779584</v>
      </c>
      <c r="AJ36" s="526">
        <f t="shared" ref="AJ36:AK38" si="47">N36-Y36</f>
        <v>2.3238837106356343</v>
      </c>
      <c r="AK36" s="526">
        <f t="shared" si="47"/>
        <v>0</v>
      </c>
      <c r="AL36" s="526">
        <f t="shared" si="16"/>
        <v>0</v>
      </c>
      <c r="AM36" s="467"/>
      <c r="AN36" s="278" t="s">
        <v>255</v>
      </c>
      <c r="AP36" s="265" t="s">
        <v>217</v>
      </c>
      <c r="AQ36" s="317"/>
    </row>
    <row r="37" spans="2:43" s="209" customFormat="1">
      <c r="B37" s="208"/>
      <c r="C37" s="270"/>
      <c r="D37" s="213" t="s">
        <v>67</v>
      </c>
      <c r="E37" s="271"/>
      <c r="F37" s="289"/>
      <c r="G37" s="272">
        <v>0.9</v>
      </c>
      <c r="H37" s="272">
        <v>0</v>
      </c>
      <c r="I37" s="272">
        <v>10.199999999999999</v>
      </c>
      <c r="J37" s="272">
        <v>-4.2</v>
      </c>
      <c r="K37" s="272">
        <f>K36</f>
        <v>9.4</v>
      </c>
      <c r="L37" s="272">
        <f t="shared" ref="L37" si="48">L36</f>
        <v>16.637240805346831</v>
      </c>
      <c r="M37" s="272">
        <v>12.326476021219593</v>
      </c>
      <c r="N37" s="272">
        <v>-12.139665844364366</v>
      </c>
      <c r="O37" s="414"/>
      <c r="P37" s="414"/>
      <c r="Q37" s="285"/>
      <c r="R37" s="272">
        <v>0.9</v>
      </c>
      <c r="S37" s="272">
        <v>0</v>
      </c>
      <c r="T37" s="272">
        <v>10.199999999999999</v>
      </c>
      <c r="U37" s="272">
        <v>-4.2</v>
      </c>
      <c r="V37" s="272">
        <v>9.4</v>
      </c>
      <c r="W37" s="272">
        <v>16.637240805346831</v>
      </c>
      <c r="X37" s="272">
        <v>12.107142574821797</v>
      </c>
      <c r="Y37" s="272">
        <v>-14.463549555</v>
      </c>
      <c r="Z37" s="414"/>
      <c r="AA37" s="458"/>
      <c r="AB37" s="410"/>
      <c r="AC37" s="258">
        <f>G37-R37</f>
        <v>0</v>
      </c>
      <c r="AD37" s="258">
        <f t="shared" si="41"/>
        <v>0</v>
      </c>
      <c r="AE37" s="258">
        <f t="shared" si="42"/>
        <v>0</v>
      </c>
      <c r="AF37" s="258">
        <f t="shared" si="43"/>
        <v>0</v>
      </c>
      <c r="AG37" s="526">
        <f t="shared" si="44"/>
        <v>0</v>
      </c>
      <c r="AH37" s="526">
        <f t="shared" si="45"/>
        <v>0</v>
      </c>
      <c r="AI37" s="526">
        <f t="shared" si="46"/>
        <v>0.21933344639779584</v>
      </c>
      <c r="AJ37" s="526">
        <f t="shared" si="47"/>
        <v>2.3238837106356343</v>
      </c>
      <c r="AK37" s="526">
        <f t="shared" si="47"/>
        <v>0</v>
      </c>
      <c r="AL37" s="526">
        <f t="shared" si="16"/>
        <v>0</v>
      </c>
      <c r="AM37" s="467"/>
      <c r="AN37" s="275"/>
      <c r="AP37" s="296" t="s">
        <v>121</v>
      </c>
      <c r="AQ37" s="260"/>
    </row>
    <row r="38" spans="2:43" s="209" customFormat="1" ht="15.75">
      <c r="B38" s="208">
        <v>16</v>
      </c>
      <c r="C38" s="297" t="s">
        <v>216</v>
      </c>
      <c r="D38" s="298" t="s">
        <v>1</v>
      </c>
      <c r="E38" s="299"/>
      <c r="F38" s="300"/>
      <c r="G38" s="301">
        <f t="shared" ref="G38:K38" si="49">G18+G23+G28+G31+G34-G37</f>
        <v>358.64563767953217</v>
      </c>
      <c r="H38" s="301">
        <f t="shared" si="49"/>
        <v>340.19650000000001</v>
      </c>
      <c r="I38" s="301">
        <f t="shared" si="49"/>
        <v>285.72790000000003</v>
      </c>
      <c r="J38" s="301">
        <f t="shared" si="49"/>
        <v>282.73260000000005</v>
      </c>
      <c r="K38" s="301">
        <f t="shared" si="49"/>
        <v>190.77040659551187</v>
      </c>
      <c r="L38" s="301">
        <f t="shared" ref="L38" si="50">L18+L23+L28+L34-L37</f>
        <v>198.34961578928954</v>
      </c>
      <c r="M38" s="301">
        <v>240.71660352304997</v>
      </c>
      <c r="N38" s="301">
        <v>236.85990073275451</v>
      </c>
      <c r="O38" s="301">
        <v>243.96569775473716</v>
      </c>
      <c r="P38" s="301">
        <v>251.28466868737928</v>
      </c>
      <c r="Q38" s="230"/>
      <c r="R38" s="301">
        <v>358.64563767953217</v>
      </c>
      <c r="S38" s="301">
        <v>340.19650000000001</v>
      </c>
      <c r="T38" s="301">
        <v>285.72790000000003</v>
      </c>
      <c r="U38" s="301">
        <v>282.73260000000005</v>
      </c>
      <c r="V38" s="301">
        <v>190.77040659551187</v>
      </c>
      <c r="W38" s="301">
        <v>196.72175978928954</v>
      </c>
      <c r="X38" s="301">
        <v>235.08510275636365</v>
      </c>
      <c r="Y38" s="301">
        <v>240.28743536658277</v>
      </c>
      <c r="Z38" s="301">
        <v>247.49605842758027</v>
      </c>
      <c r="AA38" s="301">
        <v>254.92094018040768</v>
      </c>
      <c r="AB38" s="302"/>
      <c r="AC38" s="273">
        <f>G38-R38</f>
        <v>0</v>
      </c>
      <c r="AD38" s="274">
        <f t="shared" si="41"/>
        <v>0</v>
      </c>
      <c r="AE38" s="274">
        <f t="shared" si="42"/>
        <v>0</v>
      </c>
      <c r="AF38" s="274">
        <f t="shared" si="43"/>
        <v>0</v>
      </c>
      <c r="AG38" s="528">
        <f t="shared" si="44"/>
        <v>0</v>
      </c>
      <c r="AH38" s="528">
        <f t="shared" si="45"/>
        <v>1.6278560000000084</v>
      </c>
      <c r="AI38" s="529">
        <f>M38-X38</f>
        <v>5.6315007666863153</v>
      </c>
      <c r="AJ38" s="528">
        <f t="shared" si="47"/>
        <v>-3.4275346338282588</v>
      </c>
      <c r="AK38" s="528">
        <f t="shared" si="47"/>
        <v>-3.5303606728431021</v>
      </c>
      <c r="AL38" s="528">
        <f t="shared" si="16"/>
        <v>-3.6362714930284028</v>
      </c>
      <c r="AM38" s="467"/>
      <c r="AN38" s="275" t="s">
        <v>256</v>
      </c>
      <c r="AP38" s="275"/>
      <c r="AQ38" s="317"/>
    </row>
    <row r="39" spans="2:43" s="214" customFormat="1" ht="7.5" customHeight="1">
      <c r="B39" s="208"/>
      <c r="C39" s="215"/>
      <c r="D39" s="207"/>
      <c r="E39" s="206"/>
      <c r="F39" s="304"/>
      <c r="G39" s="305"/>
      <c r="H39" s="305"/>
      <c r="I39" s="305"/>
      <c r="J39" s="332"/>
      <c r="K39" s="353"/>
      <c r="L39" s="353"/>
      <c r="M39" s="353"/>
      <c r="N39" s="353"/>
      <c r="O39" s="459"/>
      <c r="P39" s="459"/>
      <c r="Q39" s="230"/>
      <c r="R39" s="305"/>
      <c r="S39" s="305"/>
      <c r="T39" s="305"/>
      <c r="U39" s="305"/>
      <c r="V39" s="321"/>
      <c r="W39" s="321"/>
      <c r="X39" s="321"/>
      <c r="Y39" s="321"/>
      <c r="Z39" s="321"/>
      <c r="AA39" s="321"/>
      <c r="AB39" s="509"/>
      <c r="AC39" s="321"/>
      <c r="AD39" s="321"/>
      <c r="AE39" s="321"/>
      <c r="AF39" s="321"/>
      <c r="AG39" s="321"/>
      <c r="AH39" s="321"/>
      <c r="AI39" s="321"/>
      <c r="AJ39" s="321"/>
      <c r="AK39" s="321"/>
      <c r="AL39" s="321"/>
      <c r="AM39" s="261"/>
      <c r="AN39" s="276"/>
      <c r="AP39" s="276"/>
      <c r="AQ39" s="317"/>
    </row>
    <row r="40" spans="2:43" s="214" customFormat="1" ht="16.5" customHeight="1">
      <c r="B40" s="208">
        <v>17</v>
      </c>
      <c r="C40" s="297" t="s">
        <v>191</v>
      </c>
      <c r="D40" s="298" t="s">
        <v>66</v>
      </c>
      <c r="E40" s="299"/>
      <c r="F40" s="300"/>
      <c r="G40" s="306">
        <v>368.53540000000004</v>
      </c>
      <c r="H40" s="306">
        <v>336.25581960106302</v>
      </c>
      <c r="I40" s="306">
        <v>294.73477873999997</v>
      </c>
      <c r="J40" s="306">
        <v>298.54683441662803</v>
      </c>
      <c r="K40" s="306">
        <v>202.46162312999999</v>
      </c>
      <c r="L40" s="306">
        <v>186.7</v>
      </c>
      <c r="M40" s="306"/>
      <c r="N40" s="306"/>
      <c r="O40" s="306"/>
      <c r="P40" s="306"/>
      <c r="Q40" s="230"/>
      <c r="R40" s="306">
        <v>368.32850175128999</v>
      </c>
      <c r="S40" s="306">
        <v>336.26672277000011</v>
      </c>
      <c r="T40" s="306">
        <v>295.3185798400001</v>
      </c>
      <c r="U40" s="306">
        <v>298.47357782999995</v>
      </c>
      <c r="V40" s="463"/>
      <c r="W40" s="463"/>
      <c r="X40" s="463"/>
      <c r="Y40" s="463"/>
      <c r="Z40" s="463"/>
      <c r="AA40" s="463"/>
      <c r="AB40" s="463"/>
      <c r="AC40" s="463"/>
      <c r="AD40" s="463"/>
      <c r="AE40" s="463"/>
      <c r="AF40" s="463"/>
      <c r="AG40" s="463"/>
      <c r="AH40" s="463"/>
      <c r="AI40" s="463"/>
      <c r="AJ40" s="463"/>
      <c r="AK40" s="463"/>
      <c r="AL40" s="463"/>
      <c r="AM40" s="468"/>
      <c r="AN40" s="276"/>
      <c r="AP40" s="276"/>
      <c r="AQ40" s="317"/>
    </row>
    <row r="41" spans="2:43" s="214" customFormat="1" ht="12.75" customHeight="1">
      <c r="B41" s="208"/>
      <c r="C41" s="303"/>
      <c r="D41" s="207"/>
      <c r="E41" s="206"/>
      <c r="F41" s="304"/>
      <c r="G41" s="305"/>
      <c r="H41" s="305"/>
      <c r="I41" s="305"/>
      <c r="J41" s="305"/>
      <c r="K41" s="305"/>
      <c r="L41" s="305"/>
      <c r="M41" s="305"/>
      <c r="N41" s="305"/>
      <c r="O41" s="305"/>
      <c r="P41" s="305"/>
      <c r="Q41" s="230"/>
      <c r="R41" s="305"/>
      <c r="S41" s="305"/>
      <c r="T41" s="305"/>
      <c r="U41" s="305"/>
      <c r="V41" s="321"/>
      <c r="W41" s="321"/>
      <c r="X41" s="321"/>
      <c r="Y41" s="321"/>
      <c r="Z41" s="321"/>
      <c r="AA41" s="321"/>
      <c r="AB41" s="321"/>
      <c r="AC41" s="321"/>
      <c r="AD41" s="321"/>
      <c r="AE41" s="321"/>
      <c r="AF41" s="321"/>
      <c r="AG41" s="321"/>
      <c r="AH41" s="321"/>
      <c r="AI41" s="321"/>
      <c r="AJ41" s="321"/>
      <c r="AK41" s="321"/>
      <c r="AL41" s="321"/>
      <c r="AM41" s="468"/>
      <c r="AN41" s="276"/>
      <c r="AP41" s="276"/>
      <c r="AQ41" s="317"/>
    </row>
    <row r="42" spans="2:43" s="214" customFormat="1" ht="48.75" customHeight="1">
      <c r="B42" s="208">
        <v>18</v>
      </c>
      <c r="C42" s="307" t="s">
        <v>171</v>
      </c>
      <c r="D42" s="308" t="s">
        <v>172</v>
      </c>
      <c r="E42" s="309" t="s">
        <v>25</v>
      </c>
      <c r="F42" s="310" t="s">
        <v>168</v>
      </c>
      <c r="G42" s="311">
        <f>G40-G38</f>
        <v>9.8897623204678666</v>
      </c>
      <c r="H42" s="311">
        <f t="shared" ref="H42:J42" si="51">H40-H38</f>
        <v>-3.9406803989369905</v>
      </c>
      <c r="I42" s="311">
        <f t="shared" si="51"/>
        <v>9.0068787399999337</v>
      </c>
      <c r="J42" s="311">
        <f t="shared" si="51"/>
        <v>15.814234416627983</v>
      </c>
      <c r="K42" s="311">
        <f>K40-K38</f>
        <v>11.69121653448812</v>
      </c>
      <c r="L42" s="311">
        <f>L40-L38</f>
        <v>-11.649615789289555</v>
      </c>
      <c r="M42" s="311" t="s">
        <v>227</v>
      </c>
      <c r="N42" s="311" t="s">
        <v>227</v>
      </c>
      <c r="O42" s="311" t="s">
        <v>227</v>
      </c>
      <c r="P42" s="311"/>
      <c r="Q42" s="295"/>
      <c r="R42" s="311">
        <v>9.6828640717578196</v>
      </c>
      <c r="S42" s="311">
        <v>-3.9297772299998996</v>
      </c>
      <c r="T42" s="311">
        <v>9.5906798400000639</v>
      </c>
      <c r="U42" s="311">
        <v>15.740977829999906</v>
      </c>
      <c r="V42" s="464" t="s">
        <v>227</v>
      </c>
      <c r="W42" s="464" t="s">
        <v>227</v>
      </c>
      <c r="X42" s="464" t="s">
        <v>227</v>
      </c>
      <c r="Y42" s="464" t="s">
        <v>227</v>
      </c>
      <c r="Z42" s="464"/>
      <c r="AA42" s="464"/>
      <c r="AB42" s="464"/>
      <c r="AC42" s="464"/>
      <c r="AD42" s="464"/>
      <c r="AE42" s="464"/>
      <c r="AF42" s="464"/>
      <c r="AG42" s="464"/>
      <c r="AH42" s="464"/>
      <c r="AI42" s="464"/>
      <c r="AJ42" s="464"/>
      <c r="AK42" s="464"/>
      <c r="AL42" s="464"/>
      <c r="AM42" s="468"/>
      <c r="AN42" s="276"/>
      <c r="AP42" s="312"/>
      <c r="AQ42" s="317"/>
    </row>
    <row r="43" spans="2:43" s="214" customFormat="1" ht="40.5" customHeight="1">
      <c r="B43" s="208"/>
      <c r="C43" s="215"/>
      <c r="D43" s="208"/>
      <c r="E43" s="313"/>
      <c r="F43" s="304"/>
      <c r="G43" s="305"/>
      <c r="H43" s="305"/>
      <c r="I43" s="305"/>
      <c r="J43" s="305"/>
      <c r="K43" s="305"/>
      <c r="L43" s="305"/>
      <c r="M43" s="305"/>
      <c r="N43" s="305"/>
      <c r="O43" s="305"/>
      <c r="P43" s="305"/>
      <c r="Q43" s="230"/>
      <c r="R43" s="305"/>
      <c r="S43" s="305"/>
      <c r="T43" s="305"/>
      <c r="U43" s="305"/>
      <c r="V43" s="321"/>
      <c r="W43" s="321"/>
      <c r="X43" s="321"/>
      <c r="Y43" s="321"/>
      <c r="Z43" s="321"/>
      <c r="AA43" s="321"/>
      <c r="AB43" s="321"/>
      <c r="AC43" s="321"/>
      <c r="AD43" s="321"/>
      <c r="AE43" s="321"/>
      <c r="AF43" s="321"/>
      <c r="AG43" s="321"/>
      <c r="AH43" s="321"/>
      <c r="AI43" s="321"/>
      <c r="AJ43" s="321"/>
      <c r="AK43" s="321"/>
      <c r="AL43" s="321"/>
      <c r="AM43" s="261"/>
      <c r="AN43" s="276"/>
      <c r="AO43" s="261"/>
      <c r="AP43" s="215"/>
      <c r="AQ43" s="261"/>
    </row>
    <row r="44" spans="2:43" s="214" customFormat="1" ht="17.25" customHeight="1">
      <c r="B44" s="208"/>
      <c r="C44" s="225" t="s">
        <v>191</v>
      </c>
      <c r="D44" s="226" t="s">
        <v>106</v>
      </c>
      <c r="E44" s="227"/>
      <c r="F44" s="228"/>
      <c r="G44" s="314"/>
      <c r="H44" s="314"/>
      <c r="I44" s="314"/>
      <c r="J44" s="314"/>
      <c r="K44" s="314"/>
      <c r="L44" s="314"/>
      <c r="M44" s="314"/>
      <c r="N44" s="314"/>
      <c r="O44" s="314"/>
      <c r="P44" s="460"/>
      <c r="Q44" s="230"/>
      <c r="R44" s="314"/>
      <c r="S44" s="314"/>
      <c r="T44" s="314"/>
      <c r="U44" s="314"/>
      <c r="V44" s="463"/>
      <c r="W44" s="463"/>
      <c r="X44" s="463"/>
      <c r="Y44" s="463"/>
      <c r="Z44" s="463"/>
      <c r="AA44" s="463"/>
      <c r="AB44" s="463"/>
      <c r="AC44" s="463"/>
      <c r="AD44" s="463"/>
      <c r="AE44" s="463"/>
      <c r="AF44" s="463"/>
      <c r="AG44" s="463"/>
      <c r="AH44" s="463"/>
      <c r="AI44" s="463"/>
      <c r="AJ44" s="463"/>
      <c r="AK44" s="463"/>
      <c r="AL44" s="463"/>
      <c r="AM44" s="317"/>
      <c r="AN44" s="276"/>
      <c r="AO44" s="317"/>
      <c r="AP44" s="215"/>
      <c r="AQ44" s="317"/>
    </row>
    <row r="45" spans="2:43" s="214" customFormat="1" ht="20.25" customHeight="1">
      <c r="B45" s="208"/>
      <c r="C45" s="303"/>
      <c r="D45" s="215"/>
      <c r="E45" s="206"/>
      <c r="F45" s="304"/>
      <c r="G45" s="305"/>
      <c r="H45" s="305"/>
      <c r="I45" s="305"/>
      <c r="J45" s="305"/>
      <c r="K45" s="305"/>
      <c r="L45" s="305"/>
      <c r="M45" s="305"/>
      <c r="N45" s="305"/>
      <c r="O45" s="305"/>
      <c r="P45" s="305"/>
      <c r="Q45" s="230"/>
      <c r="R45" s="305"/>
      <c r="S45" s="305"/>
      <c r="T45" s="305"/>
      <c r="U45" s="305"/>
      <c r="V45" s="321"/>
      <c r="W45" s="321"/>
      <c r="X45" s="321"/>
      <c r="Y45" s="321"/>
      <c r="Z45" s="321"/>
      <c r="AA45" s="321"/>
      <c r="AB45" s="321"/>
      <c r="AC45" s="321"/>
      <c r="AD45" s="321"/>
      <c r="AE45" s="321"/>
      <c r="AF45" s="321"/>
      <c r="AG45" s="321"/>
      <c r="AH45" s="321"/>
      <c r="AI45" s="321"/>
      <c r="AJ45" s="321"/>
      <c r="AK45" s="321"/>
      <c r="AL45" s="321"/>
      <c r="AM45" s="317"/>
      <c r="AN45" s="276"/>
      <c r="AO45" s="317"/>
      <c r="AP45" s="215"/>
      <c r="AQ45" s="317"/>
    </row>
    <row r="46" spans="2:43" s="214" customFormat="1" ht="15" customHeight="1">
      <c r="B46" s="208">
        <v>19</v>
      </c>
      <c r="C46" s="303" t="s">
        <v>107</v>
      </c>
      <c r="D46" s="215" t="s">
        <v>115</v>
      </c>
      <c r="E46" s="206"/>
      <c r="F46" s="304"/>
      <c r="G46" s="315">
        <v>14.44148268</v>
      </c>
      <c r="H46" s="315">
        <v>10.748841019999999</v>
      </c>
      <c r="I46" s="315">
        <v>13.421820439999999</v>
      </c>
      <c r="J46" s="315">
        <v>19.694143499999996</v>
      </c>
      <c r="K46" s="315">
        <v>16.396726869999998</v>
      </c>
      <c r="L46" s="315">
        <v>15.18814573</v>
      </c>
      <c r="M46" s="305"/>
      <c r="N46" s="305"/>
      <c r="O46" s="305"/>
      <c r="P46" s="305"/>
      <c r="Q46" s="230"/>
      <c r="R46" s="315">
        <v>14.44148268</v>
      </c>
      <c r="S46" s="315">
        <v>10.748841019999999</v>
      </c>
      <c r="T46" s="315">
        <v>13.421820439999999</v>
      </c>
      <c r="U46" s="315">
        <v>19.7</v>
      </c>
      <c r="V46" s="507"/>
      <c r="W46" s="321"/>
      <c r="X46" s="321"/>
      <c r="Y46" s="321"/>
      <c r="Z46" s="321"/>
      <c r="AA46" s="321"/>
      <c r="AB46" s="321"/>
      <c r="AC46" s="321"/>
      <c r="AD46" s="321"/>
      <c r="AE46" s="321"/>
      <c r="AF46" s="321"/>
      <c r="AG46" s="321"/>
      <c r="AH46" s="321"/>
      <c r="AI46" s="321"/>
      <c r="AJ46" s="321"/>
      <c r="AK46" s="321"/>
      <c r="AL46" s="321"/>
      <c r="AM46" s="317"/>
      <c r="AN46" s="276"/>
      <c r="AO46" s="317"/>
      <c r="AP46" s="215"/>
      <c r="AQ46" s="317"/>
    </row>
    <row r="47" spans="2:43" s="214" customFormat="1" ht="15" customHeight="1">
      <c r="B47" s="208">
        <v>20</v>
      </c>
      <c r="C47" s="303" t="s">
        <v>108</v>
      </c>
      <c r="D47" s="215" t="s">
        <v>115</v>
      </c>
      <c r="E47" s="206"/>
      <c r="F47" s="304"/>
      <c r="G47" s="315">
        <v>16.990505349999999</v>
      </c>
      <c r="H47" s="315">
        <v>24.6098681</v>
      </c>
      <c r="I47" s="315">
        <v>30.872620260000001</v>
      </c>
      <c r="J47" s="315">
        <v>38.777065050000004</v>
      </c>
      <c r="K47" s="315">
        <v>46.630384829999997</v>
      </c>
      <c r="L47" s="315">
        <v>37.42858451</v>
      </c>
      <c r="M47" s="305"/>
      <c r="N47" s="305"/>
      <c r="O47" s="305"/>
      <c r="P47" s="305"/>
      <c r="Q47" s="230"/>
      <c r="R47" s="315">
        <v>16.990505349999999</v>
      </c>
      <c r="S47" s="315">
        <v>24.6098681</v>
      </c>
      <c r="T47" s="315">
        <v>30.872620260000001</v>
      </c>
      <c r="U47" s="315">
        <v>38.777065050000004</v>
      </c>
      <c r="V47" s="507"/>
      <c r="W47" s="321"/>
      <c r="X47" s="321"/>
      <c r="Y47" s="321"/>
      <c r="Z47" s="321"/>
      <c r="AA47" s="321"/>
      <c r="AB47" s="321"/>
      <c r="AC47" s="321"/>
      <c r="AD47" s="321"/>
      <c r="AE47" s="321"/>
      <c r="AF47" s="321"/>
      <c r="AG47" s="321"/>
      <c r="AH47" s="321"/>
      <c r="AI47" s="321"/>
      <c r="AJ47" s="321"/>
      <c r="AK47" s="321"/>
      <c r="AL47" s="321"/>
      <c r="AM47" s="317"/>
      <c r="AN47" s="276"/>
      <c r="AO47" s="317"/>
      <c r="AP47" s="215"/>
      <c r="AQ47" s="317"/>
    </row>
    <row r="48" spans="2:43" s="214" customFormat="1" ht="15" customHeight="1">
      <c r="B48" s="208">
        <v>21</v>
      </c>
      <c r="C48" s="303" t="s">
        <v>116</v>
      </c>
      <c r="D48" s="215" t="s">
        <v>117</v>
      </c>
      <c r="E48" s="206"/>
      <c r="F48" s="304"/>
      <c r="G48" s="315">
        <v>15.093</v>
      </c>
      <c r="H48" s="315">
        <v>6.6000000000000227</v>
      </c>
      <c r="I48" s="315">
        <v>9.2080171499999999</v>
      </c>
      <c r="J48" s="315">
        <v>15.3</v>
      </c>
      <c r="K48" s="315">
        <v>6.1308943500000002</v>
      </c>
      <c r="L48" s="315">
        <v>16.88</v>
      </c>
      <c r="M48" s="305"/>
      <c r="N48" s="305"/>
      <c r="O48" s="305"/>
      <c r="P48" s="305"/>
      <c r="Q48" s="230"/>
      <c r="R48" s="315">
        <v>14.923853960000002</v>
      </c>
      <c r="S48" s="315">
        <v>6.6000000000000227</v>
      </c>
      <c r="T48" s="315">
        <v>9.2080171499999999</v>
      </c>
      <c r="U48" s="315">
        <v>15.3</v>
      </c>
      <c r="V48" s="507"/>
      <c r="W48" s="321"/>
      <c r="X48" s="321"/>
      <c r="Y48" s="321"/>
      <c r="Z48" s="321"/>
      <c r="AA48" s="321"/>
      <c r="AB48" s="321"/>
      <c r="AC48" s="321"/>
      <c r="AD48" s="321"/>
      <c r="AE48" s="321"/>
      <c r="AF48" s="321"/>
      <c r="AG48" s="321"/>
      <c r="AH48" s="321"/>
      <c r="AI48" s="321"/>
      <c r="AJ48" s="321"/>
      <c r="AK48" s="321"/>
      <c r="AL48" s="321"/>
      <c r="AM48" s="317"/>
      <c r="AN48" s="276"/>
      <c r="AO48" s="317"/>
      <c r="AP48" s="215"/>
      <c r="AQ48" s="317"/>
    </row>
    <row r="49" spans="1:43" s="214" customFormat="1" ht="15" customHeight="1">
      <c r="B49" s="208">
        <v>22</v>
      </c>
      <c r="C49" s="303" t="s">
        <v>111</v>
      </c>
      <c r="D49" s="215" t="s">
        <v>112</v>
      </c>
      <c r="E49" s="206"/>
      <c r="F49" s="304"/>
      <c r="G49" s="315">
        <v>42.781217310000009</v>
      </c>
      <c r="H49" s="315">
        <v>40.040919819999999</v>
      </c>
      <c r="I49" s="315">
        <v>38.223253360000001</v>
      </c>
      <c r="J49" s="315">
        <v>31.81</v>
      </c>
      <c r="K49" s="315">
        <v>0</v>
      </c>
      <c r="L49" s="315">
        <v>0</v>
      </c>
      <c r="M49" s="305"/>
      <c r="N49" s="305"/>
      <c r="O49" s="305"/>
      <c r="P49" s="305"/>
      <c r="Q49" s="230"/>
      <c r="R49" s="315">
        <v>42.781217310000009</v>
      </c>
      <c r="S49" s="315">
        <v>40.040919819999999</v>
      </c>
      <c r="T49" s="315">
        <v>38.223253360000001</v>
      </c>
      <c r="U49" s="315">
        <v>31.81</v>
      </c>
      <c r="V49" s="507"/>
      <c r="W49" s="321"/>
      <c r="X49" s="321"/>
      <c r="Y49" s="321"/>
      <c r="Z49" s="321"/>
      <c r="AA49" s="321"/>
      <c r="AB49" s="321"/>
      <c r="AC49" s="321"/>
      <c r="AD49" s="321"/>
      <c r="AE49" s="321"/>
      <c r="AF49" s="321"/>
      <c r="AG49" s="321"/>
      <c r="AH49" s="321"/>
      <c r="AI49" s="321"/>
      <c r="AJ49" s="321"/>
      <c r="AK49" s="321"/>
      <c r="AL49" s="321"/>
      <c r="AM49" s="317"/>
      <c r="AN49" s="276"/>
      <c r="AO49" s="317"/>
      <c r="AP49" s="215"/>
      <c r="AQ49" s="317"/>
    </row>
    <row r="50" spans="1:43" s="214" customFormat="1" ht="15" customHeight="1">
      <c r="B50" s="208">
        <v>23</v>
      </c>
      <c r="C50" s="303" t="s">
        <v>113</v>
      </c>
      <c r="D50" s="215" t="s">
        <v>114</v>
      </c>
      <c r="E50" s="206"/>
      <c r="F50" s="304"/>
      <c r="G50" s="315">
        <v>8.5790520512900006</v>
      </c>
      <c r="H50" s="315">
        <v>11.65801836</v>
      </c>
      <c r="I50" s="315">
        <v>11.2633828</v>
      </c>
      <c r="J50" s="315">
        <v>8.8000000000000007</v>
      </c>
      <c r="K50" s="315">
        <v>1.6284537800000001</v>
      </c>
      <c r="L50" s="315">
        <v>0.89</v>
      </c>
      <c r="M50" s="305"/>
      <c r="N50" s="305"/>
      <c r="O50" s="305"/>
      <c r="P50" s="305"/>
      <c r="Q50" s="230"/>
      <c r="R50" s="315">
        <v>8.5790520512900006</v>
      </c>
      <c r="S50" s="315">
        <v>11.65801836</v>
      </c>
      <c r="T50" s="315">
        <v>11.2633828</v>
      </c>
      <c r="U50" s="315">
        <v>8.8000000000000007</v>
      </c>
      <c r="V50" s="507"/>
      <c r="W50" s="321"/>
      <c r="X50" s="321"/>
      <c r="Y50" s="321"/>
      <c r="Z50" s="321"/>
      <c r="AA50" s="321"/>
      <c r="AB50" s="321"/>
      <c r="AC50" s="321"/>
      <c r="AD50" s="321"/>
      <c r="AE50" s="321"/>
      <c r="AF50" s="321"/>
      <c r="AG50" s="321"/>
      <c r="AH50" s="321"/>
      <c r="AI50" s="321"/>
      <c r="AJ50" s="321"/>
      <c r="AK50" s="321"/>
      <c r="AL50" s="321"/>
      <c r="AM50" s="317"/>
      <c r="AN50" s="276"/>
      <c r="AO50" s="317"/>
      <c r="AP50" s="215"/>
      <c r="AQ50" s="317"/>
    </row>
    <row r="51" spans="1:43" s="214" customFormat="1" ht="16.5" customHeight="1">
      <c r="B51" s="208">
        <v>24</v>
      </c>
      <c r="C51" s="303" t="s">
        <v>109</v>
      </c>
      <c r="D51" s="215" t="s">
        <v>115</v>
      </c>
      <c r="E51" s="206"/>
      <c r="F51" s="304"/>
      <c r="G51" s="315">
        <v>137.11626737</v>
      </c>
      <c r="H51" s="315">
        <v>119.73627703000002</v>
      </c>
      <c r="I51" s="315">
        <v>95.971514280000093</v>
      </c>
      <c r="J51" s="315">
        <v>92.771280729999987</v>
      </c>
      <c r="K51" s="315">
        <v>67.9340638500003</v>
      </c>
      <c r="L51" s="315">
        <v>56.937440549999998</v>
      </c>
      <c r="M51" s="305"/>
      <c r="N51" s="305"/>
      <c r="O51" s="305"/>
      <c r="P51" s="305"/>
      <c r="Q51" s="230"/>
      <c r="R51" s="315">
        <v>137.11626737</v>
      </c>
      <c r="S51" s="315">
        <v>119.73627703000002</v>
      </c>
      <c r="T51" s="315">
        <v>95.971514280000093</v>
      </c>
      <c r="U51" s="315">
        <v>92.771280729999987</v>
      </c>
      <c r="V51" s="507"/>
      <c r="W51" s="321"/>
      <c r="X51" s="321"/>
      <c r="Y51" s="321"/>
      <c r="Z51" s="321"/>
      <c r="AA51" s="321"/>
      <c r="AB51" s="321"/>
      <c r="AC51" s="321"/>
      <c r="AD51" s="321"/>
      <c r="AE51" s="321"/>
      <c r="AF51" s="321"/>
      <c r="AG51" s="321"/>
      <c r="AH51" s="321"/>
      <c r="AI51" s="321"/>
      <c r="AJ51" s="321"/>
      <c r="AK51" s="321"/>
      <c r="AL51" s="321"/>
      <c r="AM51" s="317"/>
      <c r="AN51" s="276"/>
      <c r="AO51" s="317"/>
      <c r="AP51" s="215"/>
      <c r="AQ51" s="317"/>
    </row>
    <row r="52" spans="1:43" s="214" customFormat="1" ht="18" customHeight="1">
      <c r="B52" s="208">
        <v>25</v>
      </c>
      <c r="C52" s="303" t="s">
        <v>110</v>
      </c>
      <c r="D52" s="215" t="s">
        <v>115</v>
      </c>
      <c r="E52" s="206"/>
      <c r="F52" s="304"/>
      <c r="G52" s="315">
        <v>133.49612303000001</v>
      </c>
      <c r="H52" s="315">
        <v>122.87279844000003</v>
      </c>
      <c r="I52" s="315">
        <v>96.357971550000002</v>
      </c>
      <c r="J52" s="315">
        <v>91.321088549999956</v>
      </c>
      <c r="K52" s="315">
        <v>66.062169049999994</v>
      </c>
      <c r="L52" s="315">
        <v>59.46682405</v>
      </c>
      <c r="M52" s="305"/>
      <c r="N52" s="305"/>
      <c r="O52" s="305"/>
      <c r="P52" s="305"/>
      <c r="Q52" s="230"/>
      <c r="R52" s="315">
        <v>133.49612303000001</v>
      </c>
      <c r="S52" s="315">
        <v>122.87279844000003</v>
      </c>
      <c r="T52" s="315">
        <v>96.357971550000002</v>
      </c>
      <c r="U52" s="315">
        <v>91.321088549999956</v>
      </c>
      <c r="V52" s="507"/>
      <c r="W52" s="321"/>
      <c r="X52" s="321"/>
      <c r="Y52" s="321"/>
      <c r="Z52" s="321"/>
      <c r="AA52" s="321"/>
      <c r="AB52" s="321"/>
      <c r="AC52" s="321"/>
      <c r="AD52" s="321"/>
      <c r="AE52" s="321"/>
      <c r="AF52" s="321"/>
      <c r="AG52" s="321"/>
      <c r="AH52" s="321"/>
      <c r="AI52" s="321"/>
      <c r="AJ52" s="321"/>
      <c r="AK52" s="321"/>
      <c r="AL52" s="321"/>
      <c r="AM52" s="317"/>
      <c r="AN52" s="276"/>
      <c r="AO52" s="317"/>
      <c r="AP52" s="215"/>
      <c r="AQ52" s="317"/>
    </row>
    <row r="53" spans="1:43" s="214" customFormat="1" ht="18" customHeight="1">
      <c r="B53" s="208">
        <v>26</v>
      </c>
      <c r="C53" s="303" t="s">
        <v>213</v>
      </c>
      <c r="D53" s="215" t="s">
        <v>115</v>
      </c>
      <c r="E53" s="206"/>
      <c r="F53" s="304"/>
      <c r="G53" s="315"/>
      <c r="H53" s="315"/>
      <c r="I53" s="315">
        <v>-0.63556864000000002</v>
      </c>
      <c r="J53" s="315"/>
      <c r="K53" s="305"/>
      <c r="L53" s="305"/>
      <c r="M53" s="305"/>
      <c r="N53" s="305"/>
      <c r="O53" s="305"/>
      <c r="P53" s="305"/>
      <c r="Q53" s="230"/>
      <c r="R53" s="315"/>
      <c r="S53" s="315"/>
      <c r="T53" s="315">
        <v>-0.63556864000000002</v>
      </c>
      <c r="U53" s="315"/>
      <c r="V53" s="507"/>
      <c r="W53" s="321"/>
      <c r="X53" s="321"/>
      <c r="Y53" s="321"/>
      <c r="Z53" s="321"/>
      <c r="AA53" s="321"/>
      <c r="AB53" s="321"/>
      <c r="AC53" s="321"/>
      <c r="AD53" s="321"/>
      <c r="AE53" s="321"/>
      <c r="AF53" s="321"/>
      <c r="AG53" s="321"/>
      <c r="AH53" s="321"/>
      <c r="AI53" s="321"/>
      <c r="AJ53" s="321"/>
      <c r="AK53" s="321"/>
      <c r="AL53" s="321"/>
      <c r="AM53" s="317"/>
      <c r="AN53" s="276"/>
      <c r="AO53" s="317"/>
      <c r="AP53" s="215"/>
      <c r="AQ53" s="317"/>
    </row>
    <row r="54" spans="1:43" s="214" customFormat="1" ht="17.25" customHeight="1">
      <c r="B54" s="208"/>
      <c r="C54" s="225"/>
      <c r="D54" s="226" t="s">
        <v>210</v>
      </c>
      <c r="E54" s="226"/>
      <c r="F54" s="226"/>
      <c r="G54" s="316">
        <f>SUM(G46:G53)</f>
        <v>368.49764779129004</v>
      </c>
      <c r="H54" s="316">
        <f t="shared" ref="H54:K54" si="52">SUM(H46:H53)</f>
        <v>336.26672277000011</v>
      </c>
      <c r="I54" s="316">
        <f t="shared" si="52"/>
        <v>294.68301120000012</v>
      </c>
      <c r="J54" s="316">
        <f t="shared" si="52"/>
        <v>298.47357782999995</v>
      </c>
      <c r="K54" s="316">
        <f t="shared" si="52"/>
        <v>204.78269273000029</v>
      </c>
      <c r="L54" s="316">
        <f>SUM(L46:L53)</f>
        <v>186.79099484</v>
      </c>
      <c r="M54" s="226"/>
      <c r="N54" s="226"/>
      <c r="O54" s="226"/>
      <c r="P54" s="226"/>
      <c r="Q54" s="446"/>
      <c r="R54" s="445">
        <v>368.32850175128999</v>
      </c>
      <c r="S54" s="316">
        <v>336.26672277000011</v>
      </c>
      <c r="T54" s="316">
        <v>294.68301120000012</v>
      </c>
      <c r="U54" s="316">
        <v>298.47357782999995</v>
      </c>
      <c r="V54" s="508"/>
      <c r="W54" s="318"/>
      <c r="X54" s="318"/>
      <c r="Y54" s="318"/>
      <c r="Z54" s="318"/>
      <c r="AA54" s="318"/>
      <c r="AB54" s="321"/>
      <c r="AC54" s="321"/>
      <c r="AD54" s="321"/>
      <c r="AE54" s="321"/>
      <c r="AF54" s="321"/>
      <c r="AG54" s="321"/>
      <c r="AH54" s="321"/>
      <c r="AI54" s="321"/>
      <c r="AJ54" s="321"/>
      <c r="AK54" s="321"/>
      <c r="AL54" s="321"/>
      <c r="AM54" s="317"/>
      <c r="AN54" s="312"/>
      <c r="AO54" s="317"/>
      <c r="AQ54" s="317"/>
    </row>
    <row r="55" spans="1:43" s="214" customFormat="1" ht="15" customHeight="1">
      <c r="A55" s="317"/>
      <c r="B55" s="317"/>
      <c r="C55" s="261"/>
      <c r="D55" s="318"/>
      <c r="E55" s="319"/>
      <c r="F55" s="320"/>
      <c r="G55" s="321"/>
      <c r="H55" s="322"/>
      <c r="I55" s="321"/>
      <c r="J55" s="321"/>
      <c r="K55" s="321"/>
      <c r="L55" s="321"/>
      <c r="M55" s="321"/>
      <c r="N55" s="321"/>
      <c r="O55" s="321"/>
      <c r="P55" s="321"/>
      <c r="Q55" s="320"/>
      <c r="R55" s="321"/>
      <c r="S55" s="322"/>
      <c r="T55" s="321"/>
      <c r="U55" s="321"/>
      <c r="V55" s="321"/>
      <c r="W55" s="321"/>
      <c r="X55" s="321"/>
      <c r="Y55" s="321"/>
      <c r="Z55" s="321"/>
      <c r="AA55" s="321"/>
      <c r="AB55" s="321"/>
      <c r="AC55" s="321"/>
      <c r="AD55" s="321"/>
      <c r="AE55" s="321"/>
      <c r="AF55" s="321"/>
      <c r="AG55" s="321"/>
      <c r="AH55" s="321"/>
      <c r="AI55" s="321"/>
      <c r="AJ55" s="321"/>
      <c r="AK55" s="321"/>
      <c r="AL55" s="321"/>
      <c r="AM55" s="317"/>
      <c r="AO55" s="317"/>
      <c r="AQ55" s="317"/>
    </row>
    <row r="56" spans="1:43">
      <c r="C56" s="223"/>
      <c r="D56" s="223"/>
      <c r="E56" s="244"/>
      <c r="F56" s="245"/>
      <c r="G56" s="245"/>
      <c r="H56" s="245"/>
      <c r="I56" s="323"/>
      <c r="J56" s="245"/>
      <c r="K56" s="245"/>
      <c r="L56" s="245"/>
      <c r="M56" s="245"/>
      <c r="N56" s="245"/>
      <c r="O56" s="245"/>
      <c r="P56" s="245"/>
      <c r="Q56" s="245"/>
      <c r="R56" s="223"/>
      <c r="S56" s="223"/>
      <c r="X56" s="223"/>
      <c r="Y56" s="223"/>
      <c r="Z56" s="223"/>
      <c r="AA56" s="223"/>
      <c r="AB56" s="223"/>
      <c r="AC56" s="223"/>
      <c r="AD56" s="223"/>
      <c r="AE56" s="223"/>
      <c r="AF56" s="223"/>
      <c r="AG56" s="223"/>
      <c r="AH56" s="223"/>
      <c r="AI56" s="223"/>
      <c r="AJ56" s="223"/>
      <c r="AK56" s="223"/>
      <c r="AL56" s="223"/>
    </row>
    <row r="57" spans="1:43">
      <c r="K57" s="444"/>
      <c r="L57" s="324"/>
    </row>
    <row r="58" spans="1:43" ht="15">
      <c r="I58" s="324"/>
      <c r="K58" s="532"/>
    </row>
    <row r="59" spans="1:43">
      <c r="K59" s="444"/>
    </row>
  </sheetData>
  <mergeCells count="2">
    <mergeCell ref="F6:N6"/>
    <mergeCell ref="AC5:AK5"/>
  </mergeCells>
  <pageMargins left="0.70866141732283472" right="0.70866141732283472" top="0.74803149606299213" bottom="0.74803149606299213" header="0.31496062992125984" footer="0.31496062992125984"/>
  <pageSetup paperSize="8" scale="74" fitToWidth="0" orientation="landscape"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Bayliss, Dave A</cp:lastModifiedBy>
  <cp:lastPrinted>2019-11-19T08:45:08Z</cp:lastPrinted>
  <dcterms:created xsi:type="dcterms:W3CDTF">2015-04-07T12:10:32Z</dcterms:created>
  <dcterms:modified xsi:type="dcterms:W3CDTF">2019-11-22T08:58:31Z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